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067"/>
  <workbookPr/>
  <mc:AlternateContent xmlns:mc="http://schemas.openxmlformats.org/markup-compatibility/2006">
    <mc:Choice Requires="x15">
      <x15ac:absPath xmlns:x15ac="http://schemas.microsoft.com/office/spreadsheetml/2010/11/ac" url="C:\Users\axa\Desktop\ALL PROJECTS\Assignment\Assignment Rita\File Kloter 4 + Posting Techknowtimes\"/>
    </mc:Choice>
  </mc:AlternateContent>
  <bookViews>
    <workbookView xWindow="0" yWindow="0" windowWidth="21810" windowHeight="9840"/>
  </bookViews>
  <sheets>
    <sheet name="Wedding Budget" sheetId="1" r:id="rId1"/>
    <sheet name="Apparel-Reception-Music-Pics" sheetId="2" r:id="rId2"/>
    <sheet name="Decoration-Flowers-Gifts-Travel" sheetId="3" r:id="rId3"/>
  </sheets>
  <definedNames>
    <definedName name="Apparel_Total_act">tblApparel[[#Totals],[ACTUAL]]</definedName>
    <definedName name="Apparel_Total_est">tblApparel[[#Totals],[ESTIMATED]]</definedName>
    <definedName name="Decorations_Total_act">tblDecorations[[#Totals],[ACTUAL]]</definedName>
    <definedName name="Decorations_Total_est">tblDecorations[[#Totals],[ESTIMATED]]</definedName>
    <definedName name="Flowers_Total_act">tblFlowers[[#Totals],[ACTUAL]]</definedName>
    <definedName name="Flowers_Total_est">tblFlowers[[#Totals],[ESTIMATED]]</definedName>
    <definedName name="Gifts_Total_act">tblGifts[[#Totals],[ACTUAL]]</definedName>
    <definedName name="Gifts_Total_est">tblGifts[[#Totals],[ESTIMATED]]</definedName>
    <definedName name="Music_Entertainment_Total_act">tblMusic[[#Totals],[ACTUAL]]</definedName>
    <definedName name="Music_Entertainment_Total_est">tblMusic[[#Totals],[ESTIMATED]]</definedName>
    <definedName name="Other_Expenses_Total_act">tblOtherExp[[#Totals],[ACTUAL]]</definedName>
    <definedName name="Other_Expenses_Total_est">tblOtherExp[[#Totals],[ESTIMATED]]</definedName>
    <definedName name="Photography_Total_act">tblPhotography[[#Totals],[ACTUAL]]</definedName>
    <definedName name="Photography_Total_est">tblPhotography[[#Totals],[ESTIMATED]]</definedName>
    <definedName name="_xlnm.Print_Titles" localSheetId="1">'Apparel-Reception-Music-Pics'!$2:$2</definedName>
    <definedName name="_xlnm.Print_Titles" localSheetId="2">'Decoration-Flowers-Gifts-Travel'!$2:$2</definedName>
    <definedName name="Printing__Stationery_Total_act">tblPrinting[[#Totals],[ACTUAL]]</definedName>
    <definedName name="Printing__Stationery_Total_est">tblPrinting[[#Totals],[ESTIMATED]]</definedName>
    <definedName name="Reception_Total_act">tblReception[[#Totals],[ACTUAL]]</definedName>
    <definedName name="Reception_Total_est">tblReception[[#Totals],[ESTIMATED]]</definedName>
    <definedName name="Travel_Transportation_Total_act">tblTravel[[#Totals],[ACTUAL]]</definedName>
    <definedName name="Travel_Transportation_Total_est">tblTravel[[#Totals],[ESTIMATED]]</definedName>
  </definedNames>
  <calcPr calcId="162913"/>
</workbook>
</file>

<file path=xl/calcChain.xml><?xml version="1.0" encoding="utf-8"?>
<calcChain xmlns="http://schemas.openxmlformats.org/spreadsheetml/2006/main">
  <c r="D48" i="3" l="1"/>
  <c r="E16" i="1" s="1"/>
  <c r="C48" i="3"/>
  <c r="D16" i="1" s="1"/>
  <c r="D34" i="3"/>
  <c r="E15" i="1" s="1"/>
  <c r="C34" i="3"/>
  <c r="D15" i="1" s="1"/>
  <c r="D27" i="3"/>
  <c r="E14" i="1" s="1"/>
  <c r="C27" i="3"/>
  <c r="D14" i="1" s="1"/>
  <c r="D18" i="3"/>
  <c r="E13" i="1" s="1"/>
  <c r="C18" i="3"/>
  <c r="D13" i="1" s="1"/>
  <c r="D8" i="3"/>
  <c r="E12" i="1" s="1"/>
  <c r="C8" i="3"/>
  <c r="D12" i="1" s="1"/>
  <c r="D56" i="2"/>
  <c r="E11" i="1" s="1"/>
  <c r="C56" i="2"/>
  <c r="D11" i="1" s="1"/>
  <c r="D48" i="2"/>
  <c r="E10" i="1" s="1"/>
  <c r="C48" i="2"/>
  <c r="D10" i="1" s="1"/>
  <c r="D35" i="2"/>
  <c r="E9" i="1" s="1"/>
  <c r="C35" i="2"/>
  <c r="D9" i="1" s="1"/>
  <c r="D28" i="2"/>
  <c r="E8" i="1" s="1"/>
  <c r="C28" i="2"/>
  <c r="D8" i="1" s="1"/>
  <c r="D16" i="2"/>
  <c r="E7" i="1" s="1"/>
  <c r="C16" i="2"/>
  <c r="D7" i="1" s="1"/>
  <c r="E15" i="2"/>
  <c r="E23" i="3" l="1"/>
  <c r="E47" i="3" l="1"/>
  <c r="E46" i="3"/>
  <c r="E45" i="3"/>
  <c r="E44" i="3"/>
  <c r="E43" i="3"/>
  <c r="E42" i="3"/>
  <c r="E41" i="3"/>
  <c r="E40" i="3"/>
  <c r="E39" i="3"/>
  <c r="E38" i="3"/>
  <c r="E33" i="3"/>
  <c r="E32" i="3"/>
  <c r="E31" i="3"/>
  <c r="E26" i="3"/>
  <c r="E25" i="3"/>
  <c r="E24" i="3"/>
  <c r="E22" i="3"/>
  <c r="E17" i="3"/>
  <c r="E16" i="3"/>
  <c r="E15" i="3"/>
  <c r="E14" i="3"/>
  <c r="E13" i="3"/>
  <c r="E7" i="3"/>
  <c r="E6" i="3"/>
  <c r="E5" i="3"/>
  <c r="E4" i="3"/>
  <c r="E3" i="3"/>
  <c r="E55" i="2"/>
  <c r="E54" i="2"/>
  <c r="E53" i="2"/>
  <c r="E52" i="2"/>
  <c r="E47" i="2"/>
  <c r="E46" i="2"/>
  <c r="E45" i="2"/>
  <c r="E44" i="2"/>
  <c r="E43" i="2"/>
  <c r="E42" i="2"/>
  <c r="E41" i="2"/>
  <c r="E40" i="2"/>
  <c r="E39" i="2"/>
  <c r="E34" i="2"/>
  <c r="E33" i="2"/>
  <c r="E35" i="2" s="1"/>
  <c r="E27" i="2"/>
  <c r="E26" i="2"/>
  <c r="E25" i="2"/>
  <c r="E24" i="2"/>
  <c r="E23" i="2"/>
  <c r="E22" i="2"/>
  <c r="E21" i="2"/>
  <c r="E20" i="2"/>
  <c r="E13" i="2"/>
  <c r="E14" i="2"/>
  <c r="E12" i="2"/>
  <c r="E11" i="2"/>
  <c r="E9" i="2"/>
  <c r="E8" i="2"/>
  <c r="E7" i="2"/>
  <c r="E6" i="2"/>
  <c r="E5" i="2"/>
  <c r="E10" i="2"/>
  <c r="E4" i="2"/>
  <c r="E3" i="2"/>
  <c r="E48" i="3" l="1"/>
  <c r="E18" i="3"/>
  <c r="E34" i="3"/>
  <c r="E27" i="3"/>
  <c r="E8" i="3"/>
  <c r="E56" i="2"/>
  <c r="E48" i="2"/>
  <c r="E28" i="2"/>
  <c r="E16" i="2"/>
  <c r="C2" i="1"/>
  <c r="E2" i="1" s="1"/>
  <c r="F16" i="1" l="1"/>
  <c r="F13" i="1"/>
  <c r="F14" i="1"/>
  <c r="F12" i="1"/>
  <c r="F11" i="1"/>
  <c r="F15" i="1"/>
  <c r="E17" i="1"/>
  <c r="F10" i="1"/>
  <c r="F9" i="1"/>
  <c r="F8" i="1"/>
  <c r="D17" i="1"/>
  <c r="F7" i="1"/>
  <c r="F17" i="1" l="1"/>
</calcChain>
</file>

<file path=xl/sharedStrings.xml><?xml version="1.0" encoding="utf-8"?>
<sst xmlns="http://schemas.openxmlformats.org/spreadsheetml/2006/main" count="153" uniqueCount="100">
  <si>
    <t>Food</t>
  </si>
  <si>
    <t>Drinks</t>
  </si>
  <si>
    <t>Linens</t>
  </si>
  <si>
    <t>Decorations</t>
  </si>
  <si>
    <t>Flowers</t>
  </si>
  <si>
    <t>Candles</t>
  </si>
  <si>
    <t>Lighting</t>
  </si>
  <si>
    <t>Balloons</t>
  </si>
  <si>
    <t>Gifts</t>
  </si>
  <si>
    <t>Total Expenses</t>
  </si>
  <si>
    <t>Reception</t>
  </si>
  <si>
    <t>Parking</t>
  </si>
  <si>
    <t>Taxis</t>
  </si>
  <si>
    <t>Cake</t>
  </si>
  <si>
    <t>Bouquets</t>
  </si>
  <si>
    <t>Ceremony</t>
  </si>
  <si>
    <t>Invitations</t>
  </si>
  <si>
    <t>Announcements</t>
  </si>
  <si>
    <t>Programs</t>
  </si>
  <si>
    <t>Calligraphy</t>
  </si>
  <si>
    <t>Photography</t>
  </si>
  <si>
    <t>Formals</t>
  </si>
  <si>
    <t>Videography</t>
  </si>
  <si>
    <t>Officiant</t>
  </si>
  <si>
    <t>Apparel</t>
  </si>
  <si>
    <t>Favors</t>
  </si>
  <si>
    <t>Attendants</t>
  </si>
  <si>
    <t>Parents</t>
  </si>
  <si>
    <t>Showers</t>
  </si>
  <si>
    <t>Brunch</t>
  </si>
  <si>
    <t>Other Expenses</t>
  </si>
  <si>
    <t>Matchbooks</t>
  </si>
  <si>
    <t>Boutonnières</t>
  </si>
  <si>
    <t>Corsages</t>
  </si>
  <si>
    <t>Readers/other participants</t>
  </si>
  <si>
    <t>Musicians for ceremony</t>
  </si>
  <si>
    <t>Band/DJ for reception</t>
  </si>
  <si>
    <t>Extra prints</t>
  </si>
  <si>
    <t>Photo albums</t>
  </si>
  <si>
    <t>Tables and chairs</t>
  </si>
  <si>
    <t>Staff and gratuities</t>
  </si>
  <si>
    <t>Thank-You cards</t>
  </si>
  <si>
    <t>Personal stationery</t>
  </si>
  <si>
    <t>Guest book</t>
  </si>
  <si>
    <t>Reception napkins</t>
  </si>
  <si>
    <t>Wedding coordinator</t>
  </si>
  <si>
    <t>Rehearsal dinner</t>
  </si>
  <si>
    <t>Engagement party</t>
  </si>
  <si>
    <t>Salon appointments</t>
  </si>
  <si>
    <t>Bachelor/ette parties</t>
  </si>
  <si>
    <t>Hotel rooms</t>
  </si>
  <si>
    <t>Room/hall fees</t>
  </si>
  <si>
    <t>Limousines/trolleys</t>
  </si>
  <si>
    <t>Church/ceremony site fee</t>
  </si>
  <si>
    <t>Apparel Total</t>
  </si>
  <si>
    <t>Wedding Date:</t>
  </si>
  <si>
    <t>Days Remaining:</t>
  </si>
  <si>
    <t>Printing</t>
  </si>
  <si>
    <t>Other</t>
  </si>
  <si>
    <t>Printing/Stationery</t>
  </si>
  <si>
    <t>Bows for seating</t>
  </si>
  <si>
    <t>Photography Total</t>
  </si>
  <si>
    <t>Reception Total</t>
  </si>
  <si>
    <t>Other Expenses Total</t>
  </si>
  <si>
    <t>Flowers Total</t>
  </si>
  <si>
    <t>Gifts Total</t>
  </si>
  <si>
    <t>Decorations Total</t>
  </si>
  <si>
    <t>Centerpieces</t>
  </si>
  <si>
    <t>Reception*</t>
  </si>
  <si>
    <t>* Excludes entertainment and decorations</t>
  </si>
  <si>
    <t>Decorations*</t>
  </si>
  <si>
    <t>*Excludes flowers</t>
  </si>
  <si>
    <t>Printing /Stationery Total</t>
  </si>
  <si>
    <t>Music/Entertainment</t>
  </si>
  <si>
    <t>Music/Entertainment Total</t>
  </si>
  <si>
    <t>Travel/Transportation</t>
  </si>
  <si>
    <t>Travel/Transportation Total</t>
  </si>
  <si>
    <t>Music</t>
  </si>
  <si>
    <t>Travel</t>
  </si>
  <si>
    <t>CATEGORY</t>
  </si>
  <si>
    <t>ESTIMATED</t>
  </si>
  <si>
    <t>ACTUAL</t>
  </si>
  <si>
    <t>OVER/UNDER</t>
  </si>
  <si>
    <t xml:space="preserve"> </t>
  </si>
  <si>
    <t>Engagement ring(s)</t>
  </si>
  <si>
    <t>Spouse-to-be 1 ring</t>
  </si>
  <si>
    <t>Spouse-to-be 2 ring</t>
  </si>
  <si>
    <t>Spouse-to-be 1 gown/tuxedo</t>
  </si>
  <si>
    <t>Spouse-to-be 1 veil/headpiece</t>
  </si>
  <si>
    <t>Spouse-to-be 1 shoes</t>
  </si>
  <si>
    <t>Spouse-to-be 1 jewelry</t>
  </si>
  <si>
    <t>Spouse-to-be 1 hosiery</t>
  </si>
  <si>
    <t>Spouse-to-be 2 gown/tuxedo</t>
  </si>
  <si>
    <t>Spouse-to-be 2 veil/headpiece</t>
  </si>
  <si>
    <t>Spouse-to-be 2 shoes</t>
  </si>
  <si>
    <t>Spouse-to-be 2 hosiery</t>
  </si>
  <si>
    <t>Spouse-to-be 1</t>
  </si>
  <si>
    <t>Spouse-to-be 2</t>
  </si>
  <si>
    <t>Spouse-to-be 2 jewelry</t>
  </si>
  <si>
    <t>Wedding Budget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</si>
</sst>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m\ d\,\ yyyy;@"/>
  </numFmts>
  <fonts count="18" x14ac:knownFonts="1">
    <font>
      <sz val="10"/>
      <name val="Cambria"/>
      <family val="2"/>
      <scheme val="minor"/>
    </font>
    <font>
      <sz val="8"/>
      <name val="Arial"/>
      <family val="2"/>
    </font>
    <font>
      <sz val="24"/>
      <color theme="3"/>
      <name val="Cambria"/>
      <family val="2"/>
      <scheme val="major"/>
    </font>
    <font>
      <sz val="10"/>
      <name val="Cambria"/>
      <family val="2"/>
      <scheme val="minor"/>
    </font>
    <font>
      <b/>
      <sz val="11.5"/>
      <color theme="7"/>
      <name val="Cambria"/>
      <family val="2"/>
      <scheme val="minor"/>
    </font>
    <font>
      <sz val="12"/>
      <color theme="3"/>
      <name val="Cambria"/>
      <family val="1"/>
      <scheme val="major"/>
    </font>
    <font>
      <b/>
      <sz val="12"/>
      <color theme="3"/>
      <name val="Cambria"/>
      <family val="1"/>
      <scheme val="major"/>
    </font>
    <font>
      <b/>
      <sz val="10"/>
      <color theme="3"/>
      <name val="Cambria"/>
      <family val="2"/>
      <scheme val="minor"/>
    </font>
    <font>
      <sz val="10"/>
      <color theme="1"/>
      <name val="Cambria"/>
      <family val="2"/>
      <scheme val="minor"/>
    </font>
    <font>
      <b/>
      <sz val="9"/>
      <color theme="1"/>
      <name val="Cambria"/>
      <family val="2"/>
      <scheme val="minor"/>
    </font>
    <font>
      <b/>
      <sz val="10"/>
      <color theme="0"/>
      <name val="Cambria"/>
      <family val="1"/>
      <scheme val="minor"/>
    </font>
    <font>
      <b/>
      <sz val="10"/>
      <color theme="0"/>
      <name val="Cambria"/>
      <family val="2"/>
      <scheme val="minor"/>
    </font>
    <font>
      <b/>
      <sz val="11.5"/>
      <color theme="3"/>
      <name val="Cambria"/>
      <family val="2"/>
      <scheme val="minor"/>
    </font>
    <font>
      <i/>
      <sz val="10"/>
      <color theme="1" tint="0.24994659260841701"/>
      <name val="Cambria"/>
      <family val="2"/>
      <scheme val="major"/>
    </font>
    <font>
      <sz val="10"/>
      <color theme="1"/>
      <name val="Cambria"/>
      <family val="1"/>
      <scheme val="minor"/>
    </font>
    <font>
      <b/>
      <sz val="10"/>
      <color theme="3"/>
      <name val="Cambria"/>
      <family val="1"/>
      <scheme val="minor"/>
    </font>
    <font>
      <sz val="10"/>
      <color theme="1"/>
      <name val="Cambria"/>
      <family val="1"/>
      <scheme val="minor"/>
    </font>
    <font>
      <sz val="26"/>
      <color theme="3"/>
      <name val="Cambria"/>
      <family val="2"/>
      <scheme val="maj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59996337778862885"/>
        <bgColor indexed="64"/>
      </patternFill>
    </fill>
    <fill>
      <patternFill patternType="solid">
        <fgColor theme="4" tint="0.39994506668294322"/>
        <bgColor indexed="64"/>
      </patternFill>
    </fill>
  </fills>
  <borders count="1">
    <border>
      <left/>
      <right/>
      <top/>
      <bottom/>
      <diagonal/>
    </border>
  </borders>
  <cellStyleXfs count="8">
    <xf numFmtId="4" fontId="0" fillId="0" borderId="0"/>
    <xf numFmtId="0" fontId="7" fillId="0" borderId="0" applyNumberFormat="0" applyFill="0" applyProtection="0">
      <alignment vertical="center"/>
    </xf>
    <xf numFmtId="0" fontId="7" fillId="6" borderId="0" applyNumberFormat="0" applyBorder="0" applyProtection="0">
      <alignment vertical="center"/>
    </xf>
    <xf numFmtId="0" fontId="12" fillId="0" borderId="0" applyNumberFormat="0" applyFill="0" applyAlignment="0" applyProtection="0"/>
    <xf numFmtId="0" fontId="13" fillId="0" borderId="0" applyNumberFormat="0" applyFill="0" applyBorder="0" applyAlignment="0" applyProtection="0"/>
    <xf numFmtId="0" fontId="7" fillId="5" borderId="0" applyNumberFormat="0" applyAlignment="0" applyProtection="0"/>
    <xf numFmtId="4" fontId="8" fillId="3" borderId="0" applyBorder="0" applyProtection="0">
      <alignment horizontal="right" indent="1"/>
    </xf>
    <xf numFmtId="0" fontId="17" fillId="0" borderId="0" applyNumberFormat="0" applyFill="0" applyBorder="0" applyProtection="0">
      <alignment vertical="center"/>
    </xf>
  </cellStyleXfs>
  <cellXfs count="63">
    <xf numFmtId="4" fontId="0" fillId="0" borderId="0" xfId="0"/>
    <xf numFmtId="4" fontId="0" fillId="0" borderId="0" xfId="0" applyFont="1"/>
    <xf numFmtId="4" fontId="0" fillId="0" borderId="0" xfId="0" applyFont="1" applyAlignment="1">
      <alignment horizontal="left" vertical="center" indent="1"/>
    </xf>
    <xf numFmtId="4" fontId="0" fillId="0" borderId="0" xfId="0" applyFont="1" applyAlignment="1">
      <alignment horizontal="right" vertical="center" indent="1"/>
    </xf>
    <xf numFmtId="39" fontId="0" fillId="0" borderId="0" xfId="0" applyNumberFormat="1" applyFont="1" applyFill="1" applyBorder="1" applyAlignment="1">
      <alignment vertical="center"/>
    </xf>
    <xf numFmtId="39" fontId="0" fillId="0" borderId="0" xfId="0" applyNumberFormat="1" applyFont="1" applyAlignment="1"/>
    <xf numFmtId="39" fontId="0" fillId="0" borderId="0" xfId="0" applyNumberFormat="1" applyFont="1" applyFill="1" applyBorder="1" applyAlignment="1"/>
    <xf numFmtId="4" fontId="0" fillId="0" borderId="0" xfId="0" applyBorder="1"/>
    <xf numFmtId="4" fontId="4" fillId="0" borderId="0" xfId="0" applyFont="1" applyBorder="1"/>
    <xf numFmtId="39" fontId="2" fillId="0" borderId="0" xfId="0" applyNumberFormat="1" applyFont="1" applyFill="1" applyBorder="1" applyAlignment="1">
      <alignment horizontal="center" vertical="center"/>
    </xf>
    <xf numFmtId="4" fontId="0" fillId="3" borderId="0" xfId="0" applyFont="1" applyFill="1"/>
    <xf numFmtId="39" fontId="0" fillId="3" borderId="0" xfId="0" applyNumberFormat="1" applyFont="1" applyFill="1" applyAlignment="1"/>
    <xf numFmtId="4" fontId="0" fillId="3" borderId="0" xfId="0" applyFont="1" applyFill="1" applyAlignment="1">
      <alignment horizontal="left" vertical="center" indent="1"/>
    </xf>
    <xf numFmtId="4" fontId="0" fillId="4" borderId="0" xfId="0" applyFont="1" applyFill="1"/>
    <xf numFmtId="4" fontId="0" fillId="4" borderId="0" xfId="0" applyFill="1"/>
    <xf numFmtId="4" fontId="0" fillId="4" borderId="0" xfId="0" applyFont="1" applyFill="1" applyAlignment="1">
      <alignment horizontal="right" vertical="center" indent="1"/>
    </xf>
    <xf numFmtId="39" fontId="5" fillId="4" borderId="0" xfId="0" applyNumberFormat="1" applyFont="1" applyFill="1" applyBorder="1" applyAlignment="1">
      <alignment horizontal="left"/>
    </xf>
    <xf numFmtId="39" fontId="5" fillId="4" borderId="0" xfId="0" applyNumberFormat="1" applyFont="1" applyFill="1" applyBorder="1" applyAlignment="1">
      <alignment horizontal="right"/>
    </xf>
    <xf numFmtId="0" fontId="5" fillId="4" borderId="0" xfId="0" applyNumberFormat="1" applyFont="1" applyFill="1" applyBorder="1" applyAlignment="1"/>
    <xf numFmtId="4" fontId="0" fillId="3" borderId="0" xfId="0" applyFont="1" applyFill="1" applyBorder="1"/>
    <xf numFmtId="39" fontId="0" fillId="3" borderId="0" xfId="0" applyNumberFormat="1" applyFont="1" applyFill="1" applyBorder="1" applyAlignment="1"/>
    <xf numFmtId="4" fontId="0" fillId="3" borderId="0" xfId="0" applyFill="1" applyAlignment="1">
      <alignment horizontal="center"/>
    </xf>
    <xf numFmtId="39" fontId="0" fillId="3" borderId="0" xfId="0" applyNumberFormat="1" applyFont="1" applyFill="1" applyBorder="1" applyAlignment="1">
      <alignment vertical="center"/>
    </xf>
    <xf numFmtId="39" fontId="3" fillId="3" borderId="0" xfId="0" applyNumberFormat="1" applyFont="1" applyFill="1" applyBorder="1" applyAlignment="1"/>
    <xf numFmtId="4" fontId="0" fillId="3" borderId="0" xfId="0" applyFill="1" applyAlignment="1">
      <alignment horizontal="center"/>
    </xf>
    <xf numFmtId="164" fontId="6" fillId="4" borderId="0" xfId="0" applyNumberFormat="1" applyFont="1" applyFill="1" applyBorder="1" applyAlignment="1">
      <alignment horizontal="left" vertical="top"/>
    </xf>
    <xf numFmtId="39" fontId="5" fillId="4" borderId="0" xfId="0" applyNumberFormat="1" applyFont="1" applyFill="1" applyBorder="1" applyAlignment="1">
      <alignment horizontal="right" vertical="top"/>
    </xf>
    <xf numFmtId="0" fontId="5" fillId="4" borderId="0" xfId="0" applyNumberFormat="1" applyFont="1" applyFill="1" applyBorder="1" applyAlignment="1">
      <alignment horizontal="left" vertical="top"/>
    </xf>
    <xf numFmtId="39" fontId="9" fillId="0" borderId="0" xfId="0" applyNumberFormat="1" applyFont="1" applyBorder="1" applyAlignment="1">
      <alignment vertical="center"/>
    </xf>
    <xf numFmtId="4" fontId="8" fillId="0" borderId="0" xfId="0" applyFont="1"/>
    <xf numFmtId="39" fontId="8" fillId="0" borderId="0" xfId="0" applyNumberFormat="1" applyFont="1" applyBorder="1" applyAlignment="1">
      <alignment horizontal="right" vertical="center"/>
    </xf>
    <xf numFmtId="4" fontId="10" fillId="2" borderId="0" xfId="0" applyFont="1" applyFill="1" applyBorder="1" applyAlignment="1">
      <alignment vertical="center"/>
    </xf>
    <xf numFmtId="39" fontId="8" fillId="0" borderId="0" xfId="0" applyNumberFormat="1" applyFont="1" applyAlignment="1"/>
    <xf numFmtId="4" fontId="11" fillId="2" borderId="0" xfId="0" applyFont="1" applyFill="1" applyAlignment="1">
      <alignment vertical="center"/>
    </xf>
    <xf numFmtId="4" fontId="8" fillId="0" borderId="0" xfId="0" applyFont="1" applyBorder="1"/>
    <xf numFmtId="39" fontId="8" fillId="0" borderId="0" xfId="0" applyNumberFormat="1" applyFont="1" applyBorder="1" applyAlignment="1"/>
    <xf numFmtId="39" fontId="0" fillId="0" borderId="0" xfId="0" applyNumberFormat="1" applyFont="1" applyFill="1" applyBorder="1" applyAlignment="1">
      <alignment horizontal="right" vertical="center"/>
    </xf>
    <xf numFmtId="39" fontId="14" fillId="0" borderId="0" xfId="0" applyNumberFormat="1" applyFont="1" applyBorder="1" applyAlignment="1">
      <alignment horizontal="right" vertical="center"/>
    </xf>
    <xf numFmtId="39" fontId="14" fillId="0" borderId="0" xfId="0" applyNumberFormat="1" applyFont="1" applyBorder="1" applyAlignment="1"/>
    <xf numFmtId="4" fontId="15" fillId="5" borderId="0" xfId="0" applyFont="1" applyFill="1" applyBorder="1" applyAlignment="1">
      <alignment vertical="center"/>
    </xf>
    <xf numFmtId="39" fontId="15" fillId="4" borderId="0" xfId="0" applyNumberFormat="1" applyFont="1" applyFill="1" applyBorder="1" applyAlignment="1">
      <alignment vertical="center"/>
    </xf>
    <xf numFmtId="39" fontId="15" fillId="0" borderId="0" xfId="0" applyNumberFormat="1" applyFont="1" applyFill="1" applyBorder="1" applyAlignment="1">
      <alignment vertical="center"/>
    </xf>
    <xf numFmtId="4" fontId="8" fillId="3" borderId="0" xfId="6">
      <alignment horizontal="right" indent="1"/>
    </xf>
    <xf numFmtId="0" fontId="12" fillId="0" borderId="0" xfId="3" applyAlignment="1">
      <alignment wrapText="1"/>
    </xf>
    <xf numFmtId="0" fontId="8" fillId="0" borderId="0" xfId="0" applyNumberFormat="1" applyFont="1" applyBorder="1" applyAlignment="1">
      <alignment horizontal="left" vertical="center" wrapText="1"/>
    </xf>
    <xf numFmtId="0" fontId="12" fillId="0" borderId="0" xfId="3" applyBorder="1" applyAlignment="1">
      <alignment wrapText="1"/>
    </xf>
    <xf numFmtId="4" fontId="0" fillId="0" borderId="0" xfId="0"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4" fontId="0" fillId="0" borderId="0" xfId="0" applyAlignment="1">
      <alignment wrapText="1"/>
    </xf>
    <xf numFmtId="0" fontId="14" fillId="0" borderId="0" xfId="0" applyNumberFormat="1" applyFont="1" applyBorder="1" applyAlignment="1">
      <alignment horizontal="left" vertical="center" wrapText="1"/>
    </xf>
    <xf numFmtId="0" fontId="0" fillId="0" borderId="0" xfId="0" applyNumberFormat="1"/>
    <xf numFmtId="39" fontId="0" fillId="0" borderId="0" xfId="0" applyNumberFormat="1"/>
    <xf numFmtId="0" fontId="0" fillId="0" borderId="0" xfId="0" applyNumberFormat="1" applyAlignment="1">
      <alignment wrapText="1"/>
    </xf>
    <xf numFmtId="0" fontId="16" fillId="0" borderId="0" xfId="0" applyNumberFormat="1" applyFont="1" applyAlignment="1">
      <alignment horizontal="left" vertical="center" wrapText="1"/>
    </xf>
    <xf numFmtId="39" fontId="16" fillId="0" borderId="0" xfId="0" applyNumberFormat="1" applyFont="1" applyAlignment="1"/>
    <xf numFmtId="39" fontId="16" fillId="0" borderId="0" xfId="0" applyNumberFormat="1" applyFont="1" applyAlignment="1">
      <alignment horizontal="right" vertical="center"/>
    </xf>
    <xf numFmtId="0" fontId="7" fillId="0" borderId="0" xfId="1" applyNumberFormat="1" applyFill="1" applyProtection="1">
      <alignment vertical="center"/>
    </xf>
    <xf numFmtId="39" fontId="7" fillId="0" borderId="0" xfId="1" applyNumberFormat="1" applyFill="1">
      <alignment vertical="center"/>
    </xf>
    <xf numFmtId="4" fontId="17" fillId="3" borderId="0" xfId="7" applyNumberFormat="1" applyFill="1">
      <alignment vertical="center"/>
    </xf>
    <xf numFmtId="0" fontId="13" fillId="0" borderId="0" xfId="4"/>
    <xf numFmtId="0" fontId="0" fillId="0" borderId="0" xfId="0" applyNumberFormat="1"/>
    <xf numFmtId="0" fontId="0" fillId="0" borderId="0" xfId="0" applyNumberFormat="1" applyAlignment="1">
      <alignment wrapText="1"/>
    </xf>
    <xf numFmtId="0" fontId="16" fillId="0" borderId="0" xfId="0" applyNumberFormat="1" applyFont="1" applyAlignment="1">
      <alignment horizontal="left" vertical="center" wrapText="1"/>
    </xf>
  </cellXfs>
  <cellStyles count="8">
    <cellStyle name="20% - Accent1" xfId="6" builtinId="30" customBuiltin="1"/>
    <cellStyle name="Explanatory Text" xfId="4" builtinId="53" customBuiltin="1"/>
    <cellStyle name="Heading 1" xfId="1" builtinId="16" customBuiltin="1"/>
    <cellStyle name="Heading 2" xfId="2" builtinId="17" customBuiltin="1"/>
    <cellStyle name="Heading 3" xfId="3" builtinId="18" customBuiltin="1"/>
    <cellStyle name="Normal" xfId="0" builtinId="0" customBuiltin="1"/>
    <cellStyle name="Title" xfId="7" builtinId="15" customBuiltin="1"/>
    <cellStyle name="Total" xfId="5" builtinId="25" customBuiltin="1"/>
  </cellStyles>
  <dxfs count="70">
    <dxf>
      <numFmt numFmtId="7" formatCode="#,##0.00_);\(#,##0.00\)"/>
    </dxf>
    <dxf>
      <numFmt numFmtId="0" formatCode="General"/>
    </dxf>
    <dxf>
      <numFmt numFmtId="0" formatCode="General"/>
    </dxf>
    <dxf>
      <numFmt numFmtId="0" formatCode="General"/>
      <alignment horizontal="general" vertical="bottom" textRotation="0" wrapText="1" indent="0" justifyLastLine="0" shrinkToFit="0" readingOrder="0"/>
    </dxf>
    <dxf>
      <alignment horizontal="left" vertical="center" textRotation="0" wrapText="1" indent="0" justifyLastLine="0" shrinkToFit="0" readingOrder="0"/>
    </dxf>
    <dxf>
      <font>
        <b val="0"/>
        <i val="0"/>
        <strike val="0"/>
        <condense val="0"/>
        <extend val="0"/>
        <outline val="0"/>
        <shadow val="0"/>
        <u val="none"/>
        <vertAlign val="baseline"/>
        <sz val="10"/>
        <color theme="1"/>
        <name val="Cambria"/>
        <scheme val="minor"/>
      </font>
      <numFmt numFmtId="7" formatCode="#,##0.00_);\(#,##0.00\)"/>
      <alignment horizontal="general" vertical="bottom" textRotation="0" wrapText="0" indent="0" justifyLastLine="0" shrinkToFit="0" readingOrder="0"/>
    </dxf>
    <dxf>
      <font>
        <b val="0"/>
        <i val="0"/>
        <strike val="0"/>
        <condense val="0"/>
        <extend val="0"/>
        <outline val="0"/>
        <shadow val="0"/>
        <u val="none"/>
        <vertAlign val="baseline"/>
        <sz val="10"/>
        <color theme="1"/>
        <name val="Cambria"/>
        <scheme val="minor"/>
      </font>
      <numFmt numFmtId="7" formatCode="#,##0.00_);\(#,##0.00\)"/>
      <alignment horizontal="general" vertical="bottom" textRotation="0" wrapText="0" indent="0" justifyLastLine="0" shrinkToFit="0" readingOrder="0"/>
    </dxf>
    <dxf>
      <font>
        <b val="0"/>
        <i val="0"/>
        <strike val="0"/>
        <condense val="0"/>
        <extend val="0"/>
        <outline val="0"/>
        <shadow val="0"/>
        <u val="none"/>
        <vertAlign val="baseline"/>
        <sz val="10"/>
        <color theme="1"/>
        <name val="Cambria"/>
        <scheme val="minor"/>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0"/>
        <color theme="1"/>
        <name val="Cambria"/>
        <scheme val="minor"/>
      </font>
      <numFmt numFmtId="7" formatCode="#,##0.00_);\(#,##0.00\)"/>
      <alignment horizontal="right" vertical="center" textRotation="0" wrapText="0" indent="0" justifyLastLine="0" shrinkToFit="0" readingOrder="0"/>
    </dxf>
    <dxf>
      <font>
        <b val="0"/>
        <i val="0"/>
        <strike val="0"/>
        <condense val="0"/>
        <extend val="0"/>
        <outline val="0"/>
        <shadow val="0"/>
        <u val="none"/>
        <vertAlign val="baseline"/>
        <sz val="10"/>
        <color theme="1"/>
        <name val="Cambria"/>
        <scheme val="minor"/>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0"/>
        <color theme="1"/>
        <name val="Cambria"/>
        <scheme val="minor"/>
      </font>
      <numFmt numFmtId="7" formatCode="#,##0.00_);\(#,##0.00\)"/>
      <alignment horizontal="right" vertical="center" textRotation="0" wrapText="0" indent="0" justifyLastLine="0" shrinkToFit="0" readingOrder="0"/>
    </dxf>
    <dxf>
      <font>
        <b val="0"/>
        <i val="0"/>
        <strike val="0"/>
        <condense val="0"/>
        <extend val="0"/>
        <outline val="0"/>
        <shadow val="0"/>
        <u val="none"/>
        <vertAlign val="baseline"/>
        <sz val="10"/>
        <color theme="1"/>
        <name val="Cambria"/>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0"/>
        <color theme="1"/>
        <name val="Cambria"/>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0"/>
        <color theme="1"/>
        <name val="Cambria"/>
        <scheme val="minor"/>
      </font>
      <numFmt numFmtId="7" formatCode="#,##0.00_);\(#,##0.00\)"/>
      <alignment horizontal="general" vertical="bottom" textRotation="0" wrapText="0" indent="0" justifyLastLine="0" shrinkToFit="0" readingOrder="0"/>
    </dxf>
    <dxf>
      <font>
        <b val="0"/>
        <i val="0"/>
        <strike val="0"/>
        <condense val="0"/>
        <extend val="0"/>
        <outline val="0"/>
        <shadow val="0"/>
        <u val="none"/>
        <vertAlign val="baseline"/>
        <sz val="10"/>
        <color theme="1"/>
        <name val="Cambria"/>
        <scheme val="minor"/>
      </font>
      <numFmt numFmtId="7" formatCode="#,##0.00_);\(#,##0.00\)"/>
      <alignment horizontal="general" vertical="bottom" textRotation="0" wrapText="0" indent="0" justifyLastLine="0" shrinkToFit="0" readingOrder="0"/>
    </dxf>
    <dxf>
      <font>
        <b val="0"/>
        <i val="0"/>
        <strike val="0"/>
        <condense val="0"/>
        <extend val="0"/>
        <outline val="0"/>
        <shadow val="0"/>
        <u val="none"/>
        <vertAlign val="baseline"/>
        <sz val="10"/>
        <color theme="1"/>
        <name val="Cambria"/>
        <scheme val="minor"/>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0"/>
        <color theme="1"/>
        <name val="Cambria"/>
        <scheme val="minor"/>
      </font>
      <numFmt numFmtId="7" formatCode="#,##0.00_);\(#,##0.00\)"/>
      <alignment horizontal="right" vertical="center" textRotation="0" wrapText="0" indent="0" justifyLastLine="0" shrinkToFit="0" readingOrder="0"/>
    </dxf>
    <dxf>
      <font>
        <b val="0"/>
        <i val="0"/>
        <strike val="0"/>
        <condense val="0"/>
        <extend val="0"/>
        <outline val="0"/>
        <shadow val="0"/>
        <u val="none"/>
        <vertAlign val="baseline"/>
        <sz val="10"/>
        <color theme="1"/>
        <name val="Cambria"/>
        <scheme val="minor"/>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0"/>
        <color theme="1"/>
        <name val="Cambria"/>
        <scheme val="minor"/>
      </font>
      <numFmt numFmtId="7" formatCode="#,##0.00_);\(#,##0.00\)"/>
      <alignment horizontal="right" vertical="center" textRotation="0" wrapText="0" indent="0" justifyLastLine="0" shrinkToFit="0" readingOrder="0"/>
    </dxf>
    <dxf>
      <font>
        <b val="0"/>
        <i val="0"/>
        <strike val="0"/>
        <condense val="0"/>
        <extend val="0"/>
        <outline val="0"/>
        <shadow val="0"/>
        <u val="none"/>
        <vertAlign val="baseline"/>
        <sz val="10"/>
        <color theme="1"/>
        <name val="Cambria"/>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0"/>
        <color theme="1"/>
        <name val="Cambria"/>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0"/>
        <color theme="1"/>
        <name val="Cambria"/>
        <scheme val="minor"/>
      </font>
      <numFmt numFmtId="7" formatCode="#,##0.00_);\(#,##0.00\)"/>
      <alignment horizontal="general" vertical="bottom" textRotation="0" wrapText="0" indent="0" justifyLastLine="0" shrinkToFit="0" readingOrder="0"/>
    </dxf>
    <dxf>
      <font>
        <b val="0"/>
        <i val="0"/>
        <strike val="0"/>
        <condense val="0"/>
        <extend val="0"/>
        <outline val="0"/>
        <shadow val="0"/>
        <u val="none"/>
        <vertAlign val="baseline"/>
        <sz val="10"/>
        <color theme="1"/>
        <name val="Cambria"/>
        <scheme val="minor"/>
      </font>
      <numFmt numFmtId="7" formatCode="#,##0.00_);\(#,##0.00\)"/>
      <alignment horizontal="general" vertical="bottom" textRotation="0" wrapText="0" indent="0" justifyLastLine="0" shrinkToFit="0" readingOrder="0"/>
    </dxf>
    <dxf>
      <font>
        <b val="0"/>
        <i val="0"/>
        <strike val="0"/>
        <condense val="0"/>
        <extend val="0"/>
        <outline val="0"/>
        <shadow val="0"/>
        <u val="none"/>
        <vertAlign val="baseline"/>
        <sz val="10"/>
        <color theme="1"/>
        <name val="Cambria"/>
        <scheme val="minor"/>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0"/>
        <color theme="1"/>
        <name val="Cambria"/>
        <scheme val="minor"/>
      </font>
      <numFmt numFmtId="7" formatCode="#,##0.00_);\(#,##0.00\)"/>
      <alignment horizontal="right" vertical="center" textRotation="0" wrapText="0" indent="0" justifyLastLine="0" shrinkToFit="0" readingOrder="0"/>
    </dxf>
    <dxf>
      <font>
        <b val="0"/>
        <i val="0"/>
        <strike val="0"/>
        <condense val="0"/>
        <extend val="0"/>
        <outline val="0"/>
        <shadow val="0"/>
        <u val="none"/>
        <vertAlign val="baseline"/>
        <sz val="10"/>
        <color theme="1"/>
        <name val="Cambria"/>
        <scheme val="minor"/>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0"/>
        <color theme="1"/>
        <name val="Cambria"/>
        <scheme val="minor"/>
      </font>
      <numFmt numFmtId="7" formatCode="#,##0.00_);\(#,##0.00\)"/>
      <alignment horizontal="right" vertical="center" textRotation="0" wrapText="0" indent="0" justifyLastLine="0" shrinkToFit="0" readingOrder="0"/>
    </dxf>
    <dxf>
      <font>
        <b val="0"/>
        <i val="0"/>
        <strike val="0"/>
        <condense val="0"/>
        <extend val="0"/>
        <outline val="0"/>
        <shadow val="0"/>
        <u val="none"/>
        <vertAlign val="baseline"/>
        <sz val="10"/>
        <color theme="1"/>
        <name val="Cambria"/>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0"/>
        <color theme="1"/>
        <name val="Cambria"/>
        <scheme val="minor"/>
      </font>
      <numFmt numFmtId="0" formatCode="General"/>
      <alignment horizontal="left" vertical="center" textRotation="0" wrapText="1" indent="0" justifyLastLine="0" shrinkToFit="0" readingOrder="0"/>
    </dxf>
    <dxf>
      <numFmt numFmtId="7" formatCode="#,##0.00_);\(#,##0.00\)"/>
    </dxf>
    <dxf>
      <numFmt numFmtId="0" formatCode="General"/>
    </dxf>
    <dxf>
      <numFmt numFmtId="0" formatCode="General"/>
    </dxf>
    <dxf>
      <numFmt numFmtId="0" formatCode="General"/>
      <alignment horizontal="general" vertical="bottom" textRotation="0" wrapText="1" indent="0" justifyLastLine="0" shrinkToFit="0" readingOrder="0"/>
    </dxf>
    <dxf>
      <alignment horizontal="left" vertical="center" textRotation="0" wrapText="1" indent="0" justifyLastLine="0" shrinkToFit="0" readingOrder="0"/>
    </dxf>
    <dxf>
      <numFmt numFmtId="7" formatCode="#,##0.00_);\(#,##0.00\)"/>
    </dxf>
    <dxf>
      <numFmt numFmtId="0" formatCode="General"/>
    </dxf>
    <dxf>
      <numFmt numFmtId="0" formatCode="General"/>
    </dxf>
    <dxf>
      <numFmt numFmtId="0" formatCode="General"/>
      <alignment horizontal="general" vertical="bottom" textRotation="0" wrapText="1" indent="0" justifyLastLine="0" shrinkToFit="0" readingOrder="0"/>
    </dxf>
    <dxf>
      <alignment horizontal="left" vertical="center" textRotation="0" wrapText="1" indent="0" justifyLastLine="0" shrinkToFit="0" readingOrder="0"/>
    </dxf>
    <dxf>
      <numFmt numFmtId="7" formatCode="#,##0.00_);\(#,##0.00\)"/>
    </dxf>
    <dxf>
      <numFmt numFmtId="0" formatCode="General"/>
    </dxf>
    <dxf>
      <numFmt numFmtId="0" formatCode="General"/>
    </dxf>
    <dxf>
      <numFmt numFmtId="0" formatCode="General"/>
      <alignment horizontal="general" vertical="bottom" textRotation="0" wrapText="1" indent="0" justifyLastLine="0" shrinkToFit="0" readingOrder="0"/>
    </dxf>
    <dxf>
      <alignment horizontal="left" vertical="center" textRotation="0" wrapText="1" indent="0" justifyLastLine="0" shrinkToFit="0" readingOrder="0"/>
    </dxf>
    <dxf>
      <numFmt numFmtId="7" formatCode="#,##0.00_);\(#,##0.00\)"/>
    </dxf>
    <dxf>
      <numFmt numFmtId="0" formatCode="General"/>
    </dxf>
    <dxf>
      <numFmt numFmtId="0" formatCode="General"/>
    </dxf>
    <dxf>
      <numFmt numFmtId="0" formatCode="General"/>
      <alignment horizontal="general" vertical="bottom" textRotation="0" wrapText="1" indent="0" justifyLastLine="0" shrinkToFit="0" readingOrder="0"/>
    </dxf>
    <dxf>
      <alignment horizontal="left" vertical="center" textRotation="0" wrapText="1" indent="0" justifyLastLine="0" shrinkToFit="0" readingOrder="0"/>
    </dxf>
    <dxf>
      <numFmt numFmtId="7" formatCode="#,##0.00_);\(#,##0.00\)"/>
    </dxf>
    <dxf>
      <numFmt numFmtId="7" formatCode="#,##0.00_);\(#,##0.00\)"/>
    </dxf>
    <dxf>
      <numFmt numFmtId="7" formatCode="#,##0.00_);\(#,##0.00\)"/>
    </dxf>
    <dxf>
      <numFmt numFmtId="0" formatCode="General"/>
    </dxf>
    <dxf>
      <alignment horizontal="left" vertical="center" textRotation="0" wrapText="1" indent="0" justifyLastLine="0" shrinkToFit="0" readingOrder="0"/>
    </dxf>
    <dxf>
      <numFmt numFmtId="7" formatCode="#,##0.00_);\(#,##0.00\)"/>
    </dxf>
    <dxf>
      <numFmt numFmtId="7" formatCode="#,##0.00_);\(#,##0.00\)"/>
    </dxf>
    <dxf>
      <numFmt numFmtId="7" formatCode="#,##0.00_);\(#,##0.00\)"/>
    </dxf>
    <dxf>
      <numFmt numFmtId="0" formatCode="General"/>
    </dxf>
    <dxf>
      <alignment horizontal="left" vertical="center" textRotation="0" wrapText="1" indent="0" justifyLastLine="0" shrinkToFit="0" readingOrder="0"/>
    </dxf>
    <dxf>
      <font>
        <b/>
        <i val="0"/>
        <strike val="0"/>
        <condense val="0"/>
        <extend val="0"/>
        <outline val="0"/>
        <shadow val="0"/>
        <u val="none"/>
        <vertAlign val="baseline"/>
        <sz val="10"/>
        <color theme="3"/>
        <name val="Cambria"/>
        <scheme val="minor"/>
      </font>
      <numFmt numFmtId="7" formatCode="#,##0.00_);\(#,##0.0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i val="0"/>
        <strike val="0"/>
        <condense val="0"/>
        <extend val="0"/>
        <outline val="0"/>
        <shadow val="0"/>
        <u val="none"/>
        <vertAlign val="baseline"/>
        <sz val="10"/>
        <color theme="3"/>
        <name val="Cambria"/>
        <scheme val="minor"/>
      </font>
      <numFmt numFmtId="7" formatCode="#,##0.00_);\(#,##0.0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i val="0"/>
        <strike val="0"/>
        <condense val="0"/>
        <extend val="0"/>
        <outline val="0"/>
        <shadow val="0"/>
        <u val="none"/>
        <vertAlign val="baseline"/>
        <sz val="10"/>
        <color theme="3"/>
        <name val="Cambria"/>
        <scheme val="minor"/>
      </font>
      <numFmt numFmtId="7" formatCode="#,##0.00_);\(#,##0.00\)"/>
      <fill>
        <patternFill patternType="solid">
          <fgColor indexed="64"/>
          <bgColor theme="4" tint="0.59999389629810485"/>
        </patternFill>
      </fill>
      <alignment horizontal="general" vertical="center" textRotation="0" wrapText="0" indent="0" justifyLastLine="0" shrinkToFit="0" readingOrder="0"/>
      <border diagonalUp="0" diagonalDown="0" outline="0">
        <left/>
        <right/>
        <top/>
        <bottom/>
      </border>
    </dxf>
    <dxf>
      <font>
        <b/>
        <i val="0"/>
        <strike val="0"/>
        <condense val="0"/>
        <extend val="0"/>
        <outline val="0"/>
        <shadow val="0"/>
        <u val="none"/>
        <vertAlign val="baseline"/>
        <sz val="10"/>
        <color theme="3"/>
        <name val="Cambria"/>
        <scheme val="minor"/>
      </font>
      <fill>
        <patternFill patternType="solid">
          <fgColor indexed="64"/>
          <bgColor theme="4" tint="0.59996337778862885"/>
        </patternFill>
      </fill>
      <alignment horizontal="general" vertical="center" textRotation="0" wrapText="0" indent="0" justifyLastLine="0" shrinkToFit="0" readingOrder="0"/>
      <border diagonalUp="0" diagonalDown="0" outline="0">
        <left/>
        <right/>
        <top/>
        <bottom/>
      </border>
    </dxf>
    <dxf>
      <font>
        <b/>
        <i val="0"/>
        <color theme="1"/>
      </font>
      <fill>
        <patternFill>
          <bgColor theme="4" tint="0.59996337778862885"/>
        </patternFill>
      </fill>
    </dxf>
    <dxf>
      <font>
        <b/>
        <i val="0"/>
        <color theme="1"/>
      </font>
    </dxf>
    <dxf>
      <font>
        <color theme="3"/>
      </font>
      <fill>
        <patternFill>
          <bgColor theme="4" tint="0.79998168889431442"/>
        </patternFill>
      </fill>
    </dxf>
    <dxf>
      <font>
        <b/>
        <color theme="1"/>
      </font>
    </dxf>
    <dxf>
      <font>
        <b/>
        <i val="0"/>
        <color theme="3"/>
      </font>
      <fill>
        <patternFill>
          <bgColor theme="4" tint="0.59996337778862885"/>
        </patternFill>
      </fill>
      <border diagonalUp="0" diagonalDown="0">
        <left/>
        <right/>
        <top/>
        <bottom/>
        <vertical/>
        <horizontal/>
      </border>
    </dxf>
    <dxf>
      <font>
        <b/>
        <i val="0"/>
        <color theme="3"/>
      </font>
      <fill>
        <patternFill>
          <bgColor theme="4" tint="0.39994506668294322"/>
        </patternFill>
      </fill>
      <border diagonalUp="0" diagonalDown="0">
        <left/>
        <right/>
        <top/>
        <bottom/>
        <vertical/>
        <horizontal/>
      </border>
    </dxf>
    <dxf>
      <font>
        <color theme="1"/>
      </font>
      <border>
        <left/>
        <right/>
        <top/>
        <bottom/>
        <vertical/>
        <horizontal/>
      </border>
    </dxf>
  </dxfs>
  <tableStyles count="2" defaultTableStyle="Wedding Budget" defaultPivotStyle="PivotStyleLight16">
    <tableStyle name="Wedding Budget" pivot="0" count="4">
      <tableStyleElement type="wholeTable" dxfId="69"/>
      <tableStyleElement type="headerRow" dxfId="68"/>
      <tableStyleElement type="totalRow" dxfId="67"/>
      <tableStyleElement type="lastColumn" dxfId="66"/>
    </tableStyle>
    <tableStyle name="Wedding Budget Summary" pivot="0" count="3">
      <tableStyleElement type="wholeTable" dxfId="65"/>
      <tableStyleElement type="headerRow" dxfId="64"/>
      <tableStyleElement type="totalRow" dxfId="6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EAEAEA"/>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C37D8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pieChart>
        <c:varyColors val="1"/>
        <c:ser>
          <c:idx val="1"/>
          <c:order val="0"/>
          <c:tx>
            <c:strRef>
              <c:f>'Wedding Budget'!$E$6</c:f>
              <c:strCache>
                <c:ptCount val="1"/>
                <c:pt idx="0">
                  <c:v>ACTUAL</c:v>
                </c:pt>
              </c:strCache>
            </c:strRef>
          </c:tx>
          <c:dPt>
            <c:idx val="0"/>
            <c:bubble3D val="0"/>
            <c:spPr>
              <a:solidFill>
                <a:schemeClr val="accent1">
                  <a:shade val="42000"/>
                </a:schemeClr>
              </a:solidFill>
              <a:ln>
                <a:noFill/>
              </a:ln>
              <a:effectLst/>
            </c:spPr>
            <c:extLst>
              <c:ext xmlns:c16="http://schemas.microsoft.com/office/drawing/2014/chart" uri="{C3380CC4-5D6E-409C-BE32-E72D297353CC}">
                <c16:uniqueId val="{00000001-21C6-48EF-990D-95057BBBEA6A}"/>
              </c:ext>
            </c:extLst>
          </c:dPt>
          <c:dPt>
            <c:idx val="1"/>
            <c:bubble3D val="0"/>
            <c:spPr>
              <a:solidFill>
                <a:schemeClr val="accent1">
                  <a:shade val="55000"/>
                </a:schemeClr>
              </a:solidFill>
              <a:ln>
                <a:noFill/>
              </a:ln>
              <a:effectLst/>
            </c:spPr>
            <c:extLst>
              <c:ext xmlns:c16="http://schemas.microsoft.com/office/drawing/2014/chart" uri="{C3380CC4-5D6E-409C-BE32-E72D297353CC}">
                <c16:uniqueId val="{00000003-21C6-48EF-990D-95057BBBEA6A}"/>
              </c:ext>
            </c:extLst>
          </c:dPt>
          <c:dPt>
            <c:idx val="2"/>
            <c:bubble3D val="0"/>
            <c:spPr>
              <a:solidFill>
                <a:schemeClr val="accent1">
                  <a:shade val="68000"/>
                </a:schemeClr>
              </a:solidFill>
              <a:ln>
                <a:noFill/>
              </a:ln>
              <a:effectLst/>
            </c:spPr>
            <c:extLst>
              <c:ext xmlns:c16="http://schemas.microsoft.com/office/drawing/2014/chart" uri="{C3380CC4-5D6E-409C-BE32-E72D297353CC}">
                <c16:uniqueId val="{00000005-21C6-48EF-990D-95057BBBEA6A}"/>
              </c:ext>
            </c:extLst>
          </c:dPt>
          <c:dPt>
            <c:idx val="3"/>
            <c:bubble3D val="0"/>
            <c:spPr>
              <a:solidFill>
                <a:schemeClr val="accent1">
                  <a:shade val="80000"/>
                </a:schemeClr>
              </a:solidFill>
              <a:ln>
                <a:noFill/>
              </a:ln>
              <a:effectLst/>
            </c:spPr>
            <c:extLst>
              <c:ext xmlns:c16="http://schemas.microsoft.com/office/drawing/2014/chart" uri="{C3380CC4-5D6E-409C-BE32-E72D297353CC}">
                <c16:uniqueId val="{00000007-21C6-48EF-990D-95057BBBEA6A}"/>
              </c:ext>
            </c:extLst>
          </c:dPt>
          <c:dPt>
            <c:idx val="4"/>
            <c:bubble3D val="0"/>
            <c:spPr>
              <a:solidFill>
                <a:schemeClr val="accent1">
                  <a:shade val="93000"/>
                </a:schemeClr>
              </a:solidFill>
              <a:ln>
                <a:noFill/>
              </a:ln>
              <a:effectLst/>
            </c:spPr>
            <c:extLst>
              <c:ext xmlns:c16="http://schemas.microsoft.com/office/drawing/2014/chart" uri="{C3380CC4-5D6E-409C-BE32-E72D297353CC}">
                <c16:uniqueId val="{00000009-21C6-48EF-990D-95057BBBEA6A}"/>
              </c:ext>
            </c:extLst>
          </c:dPt>
          <c:dPt>
            <c:idx val="5"/>
            <c:bubble3D val="0"/>
            <c:spPr>
              <a:solidFill>
                <a:schemeClr val="accent1">
                  <a:tint val="94000"/>
                </a:schemeClr>
              </a:solidFill>
              <a:ln>
                <a:noFill/>
              </a:ln>
              <a:effectLst/>
            </c:spPr>
            <c:extLst>
              <c:ext xmlns:c16="http://schemas.microsoft.com/office/drawing/2014/chart" uri="{C3380CC4-5D6E-409C-BE32-E72D297353CC}">
                <c16:uniqueId val="{0000000B-21C6-48EF-990D-95057BBBEA6A}"/>
              </c:ext>
            </c:extLst>
          </c:dPt>
          <c:dPt>
            <c:idx val="6"/>
            <c:bubble3D val="0"/>
            <c:spPr>
              <a:solidFill>
                <a:schemeClr val="accent1">
                  <a:tint val="81000"/>
                </a:schemeClr>
              </a:solidFill>
              <a:ln>
                <a:noFill/>
              </a:ln>
              <a:effectLst/>
            </c:spPr>
            <c:extLst>
              <c:ext xmlns:c16="http://schemas.microsoft.com/office/drawing/2014/chart" uri="{C3380CC4-5D6E-409C-BE32-E72D297353CC}">
                <c16:uniqueId val="{0000000D-21C6-48EF-990D-95057BBBEA6A}"/>
              </c:ext>
            </c:extLst>
          </c:dPt>
          <c:dPt>
            <c:idx val="7"/>
            <c:bubble3D val="0"/>
            <c:spPr>
              <a:solidFill>
                <a:schemeClr val="accent1">
                  <a:tint val="69000"/>
                </a:schemeClr>
              </a:solidFill>
              <a:ln>
                <a:noFill/>
              </a:ln>
              <a:effectLst/>
            </c:spPr>
            <c:extLst>
              <c:ext xmlns:c16="http://schemas.microsoft.com/office/drawing/2014/chart" uri="{C3380CC4-5D6E-409C-BE32-E72D297353CC}">
                <c16:uniqueId val="{0000000F-21C6-48EF-990D-95057BBBEA6A}"/>
              </c:ext>
            </c:extLst>
          </c:dPt>
          <c:dPt>
            <c:idx val="8"/>
            <c:bubble3D val="0"/>
            <c:spPr>
              <a:solidFill>
                <a:schemeClr val="accent1">
                  <a:tint val="56000"/>
                </a:schemeClr>
              </a:solidFill>
              <a:ln>
                <a:noFill/>
              </a:ln>
              <a:effectLst/>
            </c:spPr>
            <c:extLst>
              <c:ext xmlns:c16="http://schemas.microsoft.com/office/drawing/2014/chart" uri="{C3380CC4-5D6E-409C-BE32-E72D297353CC}">
                <c16:uniqueId val="{00000011-21C6-48EF-990D-95057BBBEA6A}"/>
              </c:ext>
            </c:extLst>
          </c:dPt>
          <c:dPt>
            <c:idx val="9"/>
            <c:bubble3D val="0"/>
            <c:spPr>
              <a:solidFill>
                <a:schemeClr val="accent1">
                  <a:tint val="43000"/>
                </a:schemeClr>
              </a:solidFill>
              <a:ln>
                <a:noFill/>
              </a:ln>
              <a:effectLst/>
            </c:spPr>
            <c:extLst>
              <c:ext xmlns:c16="http://schemas.microsoft.com/office/drawing/2014/chart" uri="{C3380CC4-5D6E-409C-BE32-E72D297353CC}">
                <c16:uniqueId val="{00000013-21C6-48EF-990D-95057BBBEA6A}"/>
              </c:ext>
            </c:extLst>
          </c:dPt>
          <c:dLbls>
            <c:dLbl>
              <c:idx val="1"/>
              <c:layout>
                <c:manualLayout>
                  <c:x val="3.3636998844721343E-2"/>
                  <c:y val="0"/>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1C6-48EF-990D-95057BBBEA6A}"/>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cat>
            <c:strRef>
              <c:f>'Wedding Budget'!$C$7:$C$16</c:f>
              <c:strCache>
                <c:ptCount val="10"/>
                <c:pt idx="0">
                  <c:v>Apparel</c:v>
                </c:pt>
                <c:pt idx="1">
                  <c:v>Reception</c:v>
                </c:pt>
                <c:pt idx="2">
                  <c:v>Music</c:v>
                </c:pt>
                <c:pt idx="3">
                  <c:v>Printing</c:v>
                </c:pt>
                <c:pt idx="4">
                  <c:v>Photography</c:v>
                </c:pt>
                <c:pt idx="5">
                  <c:v>Decorations</c:v>
                </c:pt>
                <c:pt idx="6">
                  <c:v>Flowers</c:v>
                </c:pt>
                <c:pt idx="7">
                  <c:v>Gifts</c:v>
                </c:pt>
                <c:pt idx="8">
                  <c:v>Travel</c:v>
                </c:pt>
                <c:pt idx="9">
                  <c:v>Other</c:v>
                </c:pt>
              </c:strCache>
            </c:strRef>
          </c:cat>
          <c:val>
            <c:numRef>
              <c:f>'Wedding Budget'!$E$7:$E$16</c:f>
              <c:numCache>
                <c:formatCode>#,##0.00</c:formatCode>
                <c:ptCount val="10"/>
                <c:pt idx="0">
                  <c:v>9770</c:v>
                </c:pt>
                <c:pt idx="1">
                  <c:v>928</c:v>
                </c:pt>
                <c:pt idx="2">
                  <c:v>400</c:v>
                </c:pt>
                <c:pt idx="3">
                  <c:v>870</c:v>
                </c:pt>
                <c:pt idx="4">
                  <c:v>1575</c:v>
                </c:pt>
                <c:pt idx="5">
                  <c:v>720</c:v>
                </c:pt>
                <c:pt idx="6">
                  <c:v>850</c:v>
                </c:pt>
                <c:pt idx="7">
                  <c:v>1075</c:v>
                </c:pt>
                <c:pt idx="8">
                  <c:v>165</c:v>
                </c:pt>
                <c:pt idx="9">
                  <c:v>1021</c:v>
                </c:pt>
              </c:numCache>
            </c:numRef>
          </c:val>
          <c:extLst>
            <c:ext xmlns:c16="http://schemas.microsoft.com/office/drawing/2014/chart" uri="{C3380CC4-5D6E-409C-BE32-E72D297353CC}">
              <c16:uniqueId val="{00000014-21C6-48EF-990D-95057BBBEA6A}"/>
            </c:ext>
          </c:extLst>
        </c:ser>
        <c:dLbls>
          <c:showLegendKey val="0"/>
          <c:showVal val="0"/>
          <c:showCatName val="1"/>
          <c:showSerName val="0"/>
          <c:showPercent val="1"/>
          <c:showBubbleSize val="0"/>
          <c:showLeaderLines val="0"/>
        </c:dLbls>
        <c:firstSliceAng val="354"/>
      </c:pieChart>
      <c:spPr>
        <a:noFill/>
        <a:ln>
          <a:noFill/>
        </a:ln>
        <a:effectLst/>
      </c:spPr>
    </c:plotArea>
    <c:plotVisOnly val="1"/>
    <c:dispBlanksAs val="gap"/>
    <c:showDLblsOverMax val="0"/>
  </c:chart>
  <c:spPr>
    <a:noFill/>
    <a:ln w="6350" cap="flat" cmpd="sng" algn="ctr">
      <a:noFill/>
      <a:prstDash val="solid"/>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312208</xdr:colOff>
      <xdr:row>18</xdr:row>
      <xdr:rowOff>0</xdr:rowOff>
    </xdr:from>
    <xdr:to>
      <xdr:col>7</xdr:col>
      <xdr:colOff>0</xdr:colOff>
      <xdr:row>43</xdr:row>
      <xdr:rowOff>10583</xdr:rowOff>
    </xdr:to>
    <xdr:graphicFrame macro="">
      <xdr:nvGraphicFramePr>
        <xdr:cNvPr id="4" name="WeddingBudgetSummary" descr="Pie chart showing category expenses as percentages" title="Wedding Budget Summary chart">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1" name="BudgetSummaryTable" displayName="BudgetSummaryTable" ref="C6:F17" totalsRowCount="1" totalsRowCellStyle="Total">
  <autoFilter ref="C6:F16"/>
  <tableColumns count="4">
    <tableColumn id="1" name="CATEGORY" totalsRowLabel="Total Expenses" totalsRowDxfId="62" dataCellStyle="Normal"/>
    <tableColumn id="2" name="ESTIMATED" totalsRowFunction="sum" totalsRowDxfId="61" dataCellStyle="20% - Accent1"/>
    <tableColumn id="3" name="ACTUAL" totalsRowFunction="sum" totalsRowDxfId="60" dataCellStyle="20% - Accent1"/>
    <tableColumn id="4" name="OVER/UNDER" totalsRowFunction="sum" totalsRowDxfId="59" dataCellStyle="20% - Accent1">
      <calculatedColumnFormula>BudgetSummaryTable[[#This Row],[ESTIMATED]]-BudgetSummaryTable[[#This Row],[ACTUAL]]</calculatedColumnFormula>
    </tableColumn>
  </tableColumns>
  <tableStyleInfo name="Wedding Budget Summary" showFirstColumn="1" showLastColumn="0" showRowStripes="0" showColumnStripes="0"/>
  <extLst>
    <ext xmlns:x14="http://schemas.microsoft.com/office/spreadsheetml/2009/9/main" uri="{504A1905-F514-4f6f-8877-14C23A59335A}">
      <x14:table altText="Wedding Budget Summary table" altTextSummary="Table summarizing all category expenses"/>
    </ext>
  </extLst>
</table>
</file>

<file path=xl/tables/table10.xml><?xml version="1.0" encoding="utf-8"?>
<table xmlns="http://schemas.openxmlformats.org/spreadsheetml/2006/main" id="20" name="tblTravel" displayName="tblTravel" ref="B30:E34" totalsRowCount="1">
  <autoFilter ref="B30:E33">
    <filterColumn colId="0" hiddenButton="1"/>
    <filterColumn colId="1" hiddenButton="1"/>
    <filterColumn colId="2" hiddenButton="1"/>
    <filterColumn colId="3" hiddenButton="1"/>
  </autoFilter>
  <tableColumns count="4">
    <tableColumn id="1" name="CATEGORY" totalsRowLabel="Travel/Transportation Total" dataDxfId="12" totalsRowDxfId="11"/>
    <tableColumn id="2" name="ESTIMATED" totalsRowFunction="sum" dataDxfId="10" totalsRowDxfId="9"/>
    <tableColumn id="3" name="ACTUAL" totalsRowFunction="sum" dataDxfId="8" totalsRowDxfId="7"/>
    <tableColumn id="4" name="OVER/UNDER" totalsRowFunction="sum" dataDxfId="6" totalsRowDxfId="5">
      <calculatedColumnFormula>'Decoration-Flowers-Gifts-Travel'!$C31-'Decoration-Flowers-Gifts-Travel'!$D31</calculatedColumnFormula>
    </tableColumn>
  </tableColumns>
  <tableStyleInfo name="Wedding Budget" showFirstColumn="0" showLastColumn="0" showRowStripes="1" showColumnStripes="0"/>
  <extLst>
    <ext xmlns:x14="http://schemas.microsoft.com/office/spreadsheetml/2009/9/main" uri="{504A1905-F514-4f6f-8877-14C23A59335A}">
      <x14:table altText="Travel/Transportation" altTextSummary="This section outlines the estimated and actual cost for travel and transportation such as parking, taxis, limousines, etc."/>
    </ext>
  </extLst>
</table>
</file>

<file path=xl/tables/table11.xml><?xml version="1.0" encoding="utf-8"?>
<table xmlns="http://schemas.openxmlformats.org/spreadsheetml/2006/main" id="21" name="tblOtherExp" displayName="tblOtherExp" ref="B37:E48" totalsRowCount="1">
  <autoFilter ref="B37:E47">
    <filterColumn colId="0" hiddenButton="1"/>
    <filterColumn colId="1" hiddenButton="1"/>
    <filterColumn colId="2" hiddenButton="1"/>
    <filterColumn colId="3" hiddenButton="1"/>
  </autoFilter>
  <tableColumns count="4">
    <tableColumn id="1" name="CATEGORY" totalsRowLabel="Other Expenses Total" dataDxfId="4" totalsRowDxfId="3"/>
    <tableColumn id="2" name="ESTIMATED" totalsRowFunction="sum" totalsRowDxfId="2"/>
    <tableColumn id="3" name="ACTUAL" totalsRowFunction="sum" totalsRowDxfId="1"/>
    <tableColumn id="4" name="OVER/UNDER" totalsRowFunction="sum" totalsRowDxfId="0">
      <calculatedColumnFormula>'Decoration-Flowers-Gifts-Travel'!$C38-'Decoration-Flowers-Gifts-Travel'!$D38</calculatedColumnFormula>
    </tableColumn>
  </tableColumns>
  <tableStyleInfo name="Wedding Budget" showFirstColumn="0" showLastColumn="0" showRowStripes="1" showColumnStripes="0"/>
  <extLst>
    <ext xmlns:x14="http://schemas.microsoft.com/office/spreadsheetml/2009/9/main" uri="{504A1905-F514-4f6f-8877-14C23A59335A}">
      <x14:table altText="Other Expenses" altTextSummary="This section outlines the estimated and actual cost for other expenses not already outlined in this workbook. Expenses include but are not limited to the ceremony site, rehearsal dinner, brunches, etc."/>
    </ext>
  </extLst>
</table>
</file>

<file path=xl/tables/table2.xml><?xml version="1.0" encoding="utf-8"?>
<table xmlns="http://schemas.openxmlformats.org/spreadsheetml/2006/main" id="12" name="tblApparel" displayName="tblApparel" ref="B2:E16" totalsRowCount="1">
  <autoFilter ref="B2:E15">
    <filterColumn colId="0" hiddenButton="1"/>
    <filterColumn colId="1" hiddenButton="1"/>
    <filterColumn colId="2" hiddenButton="1"/>
    <filterColumn colId="3" hiddenButton="1"/>
  </autoFilter>
  <tableColumns count="4">
    <tableColumn id="1" name="CATEGORY" totalsRowLabel="Apparel Total" dataDxfId="58" totalsRowDxfId="57"/>
    <tableColumn id="2" name="ESTIMATED" totalsRowFunction="sum" totalsRowDxfId="56"/>
    <tableColumn id="3" name="ACTUAL" totalsRowFunction="sum" totalsRowDxfId="55"/>
    <tableColumn id="4" name="OVER/UNDER" totalsRowFunction="sum" totalsRowDxfId="54">
      <calculatedColumnFormula>'Apparel-Reception-Music-Pics'!$C3-'Apparel-Reception-Music-Pics'!$D3</calculatedColumnFormula>
    </tableColumn>
  </tableColumns>
  <tableStyleInfo name="Wedding Budget" showFirstColumn="0" showLastColumn="0" showRowStripes="1" showColumnStripes="0"/>
  <extLst>
    <ext xmlns:x14="http://schemas.microsoft.com/office/spreadsheetml/2009/9/main" uri="{504A1905-F514-4f6f-8877-14C23A59335A}">
      <x14:table altText="Apparel" altTextSummary="This section outlines the estimated and actual cost for various apparel items desired for the wedding for both parties invovled."/>
    </ext>
  </extLst>
</table>
</file>

<file path=xl/tables/table3.xml><?xml version="1.0" encoding="utf-8"?>
<table xmlns="http://schemas.openxmlformats.org/spreadsheetml/2006/main" id="13" name="tblReception" displayName="tblReception" ref="B19:E28" totalsRowCount="1">
  <autoFilter ref="B19:E27">
    <filterColumn colId="0" hiddenButton="1"/>
    <filterColumn colId="1" hiddenButton="1"/>
    <filterColumn colId="2" hiddenButton="1"/>
    <filterColumn colId="3" hiddenButton="1"/>
  </autoFilter>
  <tableColumns count="4">
    <tableColumn id="1" name="CATEGORY" totalsRowLabel="Reception Total" dataDxfId="53" totalsRowDxfId="52"/>
    <tableColumn id="2" name="ESTIMATED" totalsRowFunction="sum" totalsRowDxfId="51"/>
    <tableColumn id="3" name="ACTUAL" totalsRowFunction="sum" totalsRowDxfId="50"/>
    <tableColumn id="4" name="OVER/UNDER" totalsRowFunction="sum" totalsRowDxfId="49">
      <calculatedColumnFormula>'Apparel-Reception-Music-Pics'!$C20-'Apparel-Reception-Music-Pics'!$D20</calculatedColumnFormula>
    </tableColumn>
  </tableColumns>
  <tableStyleInfo name="Wedding Budget" showFirstColumn="0" showLastColumn="0" showRowStripes="1" showColumnStripes="0"/>
  <extLst>
    <ext xmlns:x14="http://schemas.microsoft.com/office/spreadsheetml/2009/9/main" uri="{504A1905-F514-4f6f-8877-14C23A59335A}">
      <x14:table altText="Reception" altTextSummary="This section outlines the estimated and actual cost for the reception and includes room or hall fees, tables, chairs, linens, cake, staff, food, and gratuity. "/>
    </ext>
  </extLst>
</table>
</file>

<file path=xl/tables/table4.xml><?xml version="1.0" encoding="utf-8"?>
<table xmlns="http://schemas.openxmlformats.org/spreadsheetml/2006/main" id="14" name="tblMusic" displayName="tblMusic" ref="B32:E35" totalsRowCount="1">
  <autoFilter ref="B32:E34">
    <filterColumn colId="0" hiddenButton="1"/>
    <filterColumn colId="1" hiddenButton="1"/>
    <filterColumn colId="2" hiddenButton="1"/>
    <filterColumn colId="3" hiddenButton="1"/>
  </autoFilter>
  <tableColumns count="4">
    <tableColumn id="1" name="CATEGORY" totalsRowLabel="Music/Entertainment Total" dataDxfId="48" totalsRowDxfId="47"/>
    <tableColumn id="2" name="ESTIMATED" totalsRowFunction="sum" totalsRowDxfId="46"/>
    <tableColumn id="3" name="ACTUAL" totalsRowFunction="sum" totalsRowDxfId="45"/>
    <tableColumn id="4" name="OVER/UNDER" totalsRowFunction="sum" totalsRowDxfId="44">
      <calculatedColumnFormula>'Apparel-Reception-Music-Pics'!$C33-'Apparel-Reception-Music-Pics'!$D33</calculatedColumnFormula>
    </tableColumn>
  </tableColumns>
  <tableStyleInfo name="Wedding Budget" showFirstColumn="0" showLastColumn="0" showRowStripes="1" showColumnStripes="0"/>
  <extLst>
    <ext xmlns:x14="http://schemas.microsoft.com/office/spreadsheetml/2009/9/main" uri="{504A1905-F514-4f6f-8877-14C23A59335A}">
      <x14:table altText="Music/Entertainment" altTextSummary="This section outlines the estimated and actual cost for music and entertainment."/>
    </ext>
  </extLst>
</table>
</file>

<file path=xl/tables/table5.xml><?xml version="1.0" encoding="utf-8"?>
<table xmlns="http://schemas.openxmlformats.org/spreadsheetml/2006/main" id="15" name="tblPrinting" displayName="tblPrinting" ref="B38:E48" totalsRowCount="1">
  <autoFilter ref="B38:E47"/>
  <tableColumns count="4">
    <tableColumn id="1" name="CATEGORY" totalsRowLabel="Printing /Stationery Total" dataDxfId="43" totalsRowDxfId="42"/>
    <tableColumn id="2" name="ESTIMATED" totalsRowFunction="sum" totalsRowDxfId="41"/>
    <tableColumn id="3" name="ACTUAL" totalsRowFunction="sum" totalsRowDxfId="40"/>
    <tableColumn id="4" name="OVER/UNDER" totalsRowFunction="sum" totalsRowDxfId="39">
      <calculatedColumnFormula>'Apparel-Reception-Music-Pics'!$C39-'Apparel-Reception-Music-Pics'!$D39</calculatedColumnFormula>
    </tableColumn>
  </tableColumns>
  <tableStyleInfo name="Wedding Budget" showFirstColumn="0" showLastColumn="0" showRowStripes="1" showColumnStripes="0"/>
  <extLst>
    <ext xmlns:x14="http://schemas.microsoft.com/office/spreadsheetml/2009/9/main" uri="{504A1905-F514-4f6f-8877-14C23A59335A}">
      <x14:table altText="Printing/Stationary" altTextSummary="This section outlines the estimated and actual cost for printing and stationary such as the invitations, announcements, thank-you cards and guest book."/>
    </ext>
  </extLst>
</table>
</file>

<file path=xl/tables/table6.xml><?xml version="1.0" encoding="utf-8"?>
<table xmlns="http://schemas.openxmlformats.org/spreadsheetml/2006/main" id="16" name="tblPhotography" displayName="tblPhotography" ref="B51:E56" totalsRowCount="1">
  <autoFilter ref="B51:E55">
    <filterColumn colId="0" hiddenButton="1"/>
    <filterColumn colId="1" hiddenButton="1"/>
    <filterColumn colId="2" hiddenButton="1"/>
    <filterColumn colId="3" hiddenButton="1"/>
  </autoFilter>
  <tableColumns count="4">
    <tableColumn id="1" name="CATEGORY" totalsRowLabel="Photography Total" dataDxfId="38" totalsRowDxfId="37"/>
    <tableColumn id="2" name="ESTIMATED" totalsRowFunction="sum" totalsRowDxfId="36"/>
    <tableColumn id="3" name="ACTUAL" totalsRowFunction="sum" totalsRowDxfId="35"/>
    <tableColumn id="4" name="OVER/UNDER" totalsRowFunction="sum" totalsRowDxfId="34">
      <calculatedColumnFormula>'Apparel-Reception-Music-Pics'!$C52-'Apparel-Reception-Music-Pics'!$D52</calculatedColumnFormula>
    </tableColumn>
  </tableColumns>
  <tableStyleInfo name="Wedding Budget" showFirstColumn="0" showLastColumn="0" showRowStripes="1" showColumnStripes="0"/>
  <extLst>
    <ext xmlns:x14="http://schemas.microsoft.com/office/spreadsheetml/2009/9/main" uri="{504A1905-F514-4f6f-8877-14C23A59335A}">
      <x14:table altText="Photography" altTextSummary="This section outlines the estimated and actual cost for photography, including videography for the event."/>
    </ext>
  </extLst>
</table>
</file>

<file path=xl/tables/table7.xml><?xml version="1.0" encoding="utf-8"?>
<table xmlns="http://schemas.openxmlformats.org/spreadsheetml/2006/main" id="17" name="tblDecorations" displayName="tblDecorations" ref="B2:E8" totalsRowCount="1">
  <autoFilter ref="B2:E7">
    <filterColumn colId="0" hiddenButton="1"/>
    <filterColumn colId="1" hiddenButton="1"/>
    <filterColumn colId="2" hiddenButton="1"/>
    <filterColumn colId="3" hiddenButton="1"/>
  </autoFilter>
  <tableColumns count="4">
    <tableColumn id="1" name="CATEGORY" totalsRowLabel="Decorations Total" dataDxfId="33" totalsRowDxfId="32"/>
    <tableColumn id="2" name="ESTIMATED" totalsRowFunction="sum" totalsRowDxfId="31"/>
    <tableColumn id="3" name="ACTUAL" totalsRowFunction="sum" totalsRowDxfId="30"/>
    <tableColumn id="4" name="OVER/UNDER" totalsRowFunction="sum" totalsRowDxfId="29">
      <calculatedColumnFormula>'Decoration-Flowers-Gifts-Travel'!$C3-'Decoration-Flowers-Gifts-Travel'!$D3</calculatedColumnFormula>
    </tableColumn>
  </tableColumns>
  <tableStyleInfo name="Wedding Budget" showFirstColumn="0" showLastColumn="0" showRowStripes="1" showColumnStripes="0"/>
  <extLst>
    <ext xmlns:x14="http://schemas.microsoft.com/office/spreadsheetml/2009/9/main" uri="{504A1905-F514-4f6f-8877-14C23A59335A}">
      <x14:table altText="Decorations" altTextSummary="This section outlines the estimated and actual cost for Decorations, such as lighting, candles, center pieces and balloons."/>
    </ext>
  </extLst>
</table>
</file>

<file path=xl/tables/table8.xml><?xml version="1.0" encoding="utf-8"?>
<table xmlns="http://schemas.openxmlformats.org/spreadsheetml/2006/main" id="18" name="tblFlowers" displayName="tblFlowers" ref="B12:E18" totalsRowCount="1">
  <autoFilter ref="B12:E17">
    <filterColumn colId="0" hiddenButton="1"/>
    <filterColumn colId="1" hiddenButton="1"/>
    <filterColumn colId="2" hiddenButton="1"/>
    <filterColumn colId="3" hiddenButton="1"/>
  </autoFilter>
  <tableColumns count="4">
    <tableColumn id="1" name="CATEGORY" totalsRowLabel="Flowers Total" dataDxfId="28" totalsRowDxfId="27"/>
    <tableColumn id="2" name="ESTIMATED" totalsRowFunction="sum" dataDxfId="26" totalsRowDxfId="25"/>
    <tableColumn id="3" name="ACTUAL" totalsRowFunction="sum" dataDxfId="24" totalsRowDxfId="23"/>
    <tableColumn id="4" name="OVER/UNDER" totalsRowFunction="sum" dataDxfId="22" totalsRowDxfId="21">
      <calculatedColumnFormula>'Decoration-Flowers-Gifts-Travel'!$C13-'Decoration-Flowers-Gifts-Travel'!$D13</calculatedColumnFormula>
    </tableColumn>
  </tableColumns>
  <tableStyleInfo name="Wedding Budget" showFirstColumn="0" showLastColumn="0" showRowStripes="1" showColumnStripes="0"/>
  <extLst>
    <ext xmlns:x14="http://schemas.microsoft.com/office/spreadsheetml/2009/9/main" uri="{504A1905-F514-4f6f-8877-14C23A59335A}">
      <x14:table altText="Flowers" altTextSummary="This section outlines the estimated and actual cost for the flowers such as bouquets and corsages."/>
    </ext>
  </extLst>
</table>
</file>

<file path=xl/tables/table9.xml><?xml version="1.0" encoding="utf-8"?>
<table xmlns="http://schemas.openxmlformats.org/spreadsheetml/2006/main" id="19" name="tblGifts" displayName="tblGifts" ref="B21:E27" totalsRowCount="1">
  <autoFilter ref="B21:E26">
    <filterColumn colId="0" hiddenButton="1"/>
    <filterColumn colId="1" hiddenButton="1"/>
    <filterColumn colId="2" hiddenButton="1"/>
    <filterColumn colId="3" hiddenButton="1"/>
  </autoFilter>
  <tableColumns count="4">
    <tableColumn id="1" name="CATEGORY" totalsRowLabel="Gifts Total" dataDxfId="20" totalsRowDxfId="19"/>
    <tableColumn id="2" name="ESTIMATED" totalsRowFunction="sum" dataDxfId="18" totalsRowDxfId="17"/>
    <tableColumn id="3" name="ACTUAL" totalsRowFunction="sum" dataDxfId="16" totalsRowDxfId="15"/>
    <tableColumn id="4" name="OVER/UNDER" totalsRowFunction="sum" dataDxfId="14" totalsRowDxfId="13">
      <calculatedColumnFormula>'Decoration-Flowers-Gifts-Travel'!$C22-'Decoration-Flowers-Gifts-Travel'!$D22</calculatedColumnFormula>
    </tableColumn>
  </tableColumns>
  <tableStyleInfo name="Wedding Budget" showFirstColumn="0" showLastColumn="0" showRowStripes="1" showColumnStripes="0"/>
  <extLst>
    <ext xmlns:x14="http://schemas.microsoft.com/office/spreadsheetml/2009/9/main" uri="{504A1905-F514-4f6f-8877-14C23A59335A}">
      <x14:table altText="Gifts" altTextSummary="This section outlines the estimated and actual cost for gifts for the attendants, parents, spouse-to-be, and other recipients."/>
    </ext>
  </extLst>
</table>
</file>

<file path=xl/theme/theme1.xml><?xml version="1.0" encoding="utf-8"?>
<a:theme xmlns:a="http://schemas.openxmlformats.org/drawingml/2006/main" name="Wedding">
  <a:themeElements>
    <a:clrScheme name="Wedding">
      <a:dk1>
        <a:sysClr val="windowText" lastClr="000000"/>
      </a:dk1>
      <a:lt1>
        <a:sysClr val="window" lastClr="FFFFFF"/>
      </a:lt1>
      <a:dk2>
        <a:srgbClr val="142836"/>
      </a:dk2>
      <a:lt2>
        <a:srgbClr val="F0F0F0"/>
      </a:lt2>
      <a:accent1>
        <a:srgbClr val="72CD9F"/>
      </a:accent1>
      <a:accent2>
        <a:srgbClr val="B6CA72"/>
      </a:accent2>
      <a:accent3>
        <a:srgbClr val="CEA273"/>
      </a:accent3>
      <a:accent4>
        <a:srgbClr val="F5A54C"/>
      </a:accent4>
      <a:accent5>
        <a:srgbClr val="CDAFDF"/>
      </a:accent5>
      <a:accent6>
        <a:srgbClr val="DB6D78"/>
      </a:accent6>
      <a:hlink>
        <a:srgbClr val="739BD4"/>
      </a:hlink>
      <a:folHlink>
        <a:srgbClr val="CDAFDF"/>
      </a:folHlink>
    </a:clrScheme>
    <a:fontScheme name="Cambria">
      <a:majorFont>
        <a:latin typeface="Cambria" panose="02040503050406030204"/>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mbria" panose="02040503050406030204"/>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3.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autoPageBreaks="0" fitToPage="1"/>
  </sheetPr>
  <dimension ref="B1:G44"/>
  <sheetViews>
    <sheetView showGridLines="0" tabSelected="1" zoomScaleNormal="100" zoomScaleSheetLayoutView="50" workbookViewId="0">
      <selection activeCell="M4" sqref="M4"/>
    </sheetView>
  </sheetViews>
  <sheetFormatPr defaultColWidth="9.1796875" defaultRowHeight="12.5" x14ac:dyDescent="0.25"/>
  <cols>
    <col min="1" max="2" width="4.7265625" style="1" customWidth="1"/>
    <col min="3" max="3" width="26.7265625" style="1" customWidth="1"/>
    <col min="4" max="6" width="19.7265625" style="5" customWidth="1"/>
    <col min="7" max="7" width="4.7265625" style="5" customWidth="1"/>
    <col min="8" max="8" width="4.7265625" style="1" customWidth="1"/>
    <col min="9" max="16384" width="9.1796875" style="1"/>
  </cols>
  <sheetData>
    <row r="1" spans="2:7" s="3" customFormat="1" ht="41.25" customHeight="1" x14ac:dyDescent="0.3">
      <c r="B1" s="15"/>
      <c r="C1" s="16" t="s">
        <v>55</v>
      </c>
      <c r="D1" s="14"/>
      <c r="E1" s="15"/>
      <c r="F1" s="15"/>
      <c r="G1" s="15"/>
    </row>
    <row r="2" spans="2:7" ht="30.75" customHeight="1" x14ac:dyDescent="0.3">
      <c r="B2" s="13"/>
      <c r="C2" s="25">
        <f ca="1">TODAY()+365</f>
        <v>43262</v>
      </c>
      <c r="D2" s="26" t="s">
        <v>56</v>
      </c>
      <c r="E2" s="27">
        <f ca="1">C2-TODAY()</f>
        <v>365</v>
      </c>
      <c r="F2" s="17"/>
      <c r="G2" s="18"/>
    </row>
    <row r="3" spans="2:7" s="2" customFormat="1" ht="14.25" customHeight="1" x14ac:dyDescent="0.25">
      <c r="B3" s="12"/>
      <c r="C3" s="58" t="s">
        <v>99</v>
      </c>
      <c r="D3" s="58"/>
      <c r="E3" s="58"/>
      <c r="F3" s="58"/>
      <c r="G3" s="11"/>
    </row>
    <row r="4" spans="2:7" s="2" customFormat="1" ht="14.25" customHeight="1" x14ac:dyDescent="0.25">
      <c r="B4" s="12"/>
      <c r="C4" s="58"/>
      <c r="D4" s="58"/>
      <c r="E4" s="58"/>
      <c r="F4" s="58"/>
      <c r="G4" s="11"/>
    </row>
    <row r="5" spans="2:7" s="2" customFormat="1" ht="37.5" customHeight="1" x14ac:dyDescent="0.25">
      <c r="B5" s="12"/>
      <c r="C5" s="58"/>
      <c r="D5" s="58"/>
      <c r="E5" s="58"/>
      <c r="F5" s="58"/>
      <c r="G5" s="11"/>
    </row>
    <row r="6" spans="2:7" s="2" customFormat="1" ht="15" customHeight="1" x14ac:dyDescent="0.25">
      <c r="B6" s="12"/>
      <c r="C6" s="56" t="s">
        <v>79</v>
      </c>
      <c r="D6" s="57" t="s">
        <v>80</v>
      </c>
      <c r="E6" s="57" t="s">
        <v>81</v>
      </c>
      <c r="F6" s="57" t="s">
        <v>82</v>
      </c>
      <c r="G6" s="19"/>
    </row>
    <row r="7" spans="2:7" s="2" customFormat="1" ht="15" customHeight="1" x14ac:dyDescent="0.25">
      <c r="B7" s="12"/>
      <c r="C7" t="s">
        <v>24</v>
      </c>
      <c r="D7" s="42">
        <f>Apparel_Total_est</f>
        <v>9490</v>
      </c>
      <c r="E7" s="42">
        <f>Apparel_Total_act</f>
        <v>9770</v>
      </c>
      <c r="F7" s="42">
        <f>BudgetSummaryTable[[#This Row],[ESTIMATED]]-BudgetSummaryTable[[#This Row],[ACTUAL]]</f>
        <v>-280</v>
      </c>
      <c r="G7" s="20"/>
    </row>
    <row r="8" spans="2:7" ht="15" customHeight="1" x14ac:dyDescent="0.25">
      <c r="B8" s="10"/>
      <c r="C8" t="s">
        <v>10</v>
      </c>
      <c r="D8" s="42">
        <f>Reception_Total_est</f>
        <v>1050</v>
      </c>
      <c r="E8" s="42">
        <f>Reception_Total_act</f>
        <v>928</v>
      </c>
      <c r="F8" s="42">
        <f>BudgetSummaryTable[[#This Row],[ESTIMATED]]-BudgetSummaryTable[[#This Row],[ACTUAL]]</f>
        <v>122</v>
      </c>
      <c r="G8" s="20"/>
    </row>
    <row r="9" spans="2:7" ht="15" customHeight="1" x14ac:dyDescent="0.25">
      <c r="B9" s="10"/>
      <c r="C9" t="s">
        <v>77</v>
      </c>
      <c r="D9" s="42">
        <f>Music_Entertainment_Total_est</f>
        <v>600</v>
      </c>
      <c r="E9" s="42">
        <f>Music_Entertainment_Total_act</f>
        <v>400</v>
      </c>
      <c r="F9" s="42">
        <f>BudgetSummaryTable[[#This Row],[ESTIMATED]]-BudgetSummaryTable[[#This Row],[ACTUAL]]</f>
        <v>200</v>
      </c>
      <c r="G9" s="20"/>
    </row>
    <row r="10" spans="2:7" ht="15" customHeight="1" x14ac:dyDescent="0.25">
      <c r="B10" s="10"/>
      <c r="C10" t="s">
        <v>57</v>
      </c>
      <c r="D10" s="42">
        <f>Printing__Stationery_Total_est</f>
        <v>935</v>
      </c>
      <c r="E10" s="42">
        <f>Printing__Stationery_Total_act</f>
        <v>870</v>
      </c>
      <c r="F10" s="42">
        <f>BudgetSummaryTable[[#This Row],[ESTIMATED]]-BudgetSummaryTable[[#This Row],[ACTUAL]]</f>
        <v>65</v>
      </c>
      <c r="G10" s="20"/>
    </row>
    <row r="11" spans="2:7" ht="15" customHeight="1" x14ac:dyDescent="0.25">
      <c r="B11" s="10"/>
      <c r="C11" t="s">
        <v>20</v>
      </c>
      <c r="D11" s="42">
        <f>Photography_Total_est</f>
        <v>1625</v>
      </c>
      <c r="E11" s="42">
        <f>Photography_Total_act</f>
        <v>1575</v>
      </c>
      <c r="F11" s="42">
        <f>BudgetSummaryTable[[#This Row],[ESTIMATED]]-BudgetSummaryTable[[#This Row],[ACTUAL]]</f>
        <v>50</v>
      </c>
      <c r="G11" s="20"/>
    </row>
    <row r="12" spans="2:7" ht="15" customHeight="1" x14ac:dyDescent="0.25">
      <c r="B12" s="10"/>
      <c r="C12" t="s">
        <v>3</v>
      </c>
      <c r="D12" s="42">
        <f>Decorations_Total_est</f>
        <v>700</v>
      </c>
      <c r="E12" s="42">
        <f>Decorations_Total_act</f>
        <v>720</v>
      </c>
      <c r="F12" s="42">
        <f>BudgetSummaryTable[[#This Row],[ESTIMATED]]-BudgetSummaryTable[[#This Row],[ACTUAL]]</f>
        <v>-20</v>
      </c>
      <c r="G12" s="20"/>
    </row>
    <row r="13" spans="2:7" ht="15" customHeight="1" x14ac:dyDescent="0.25">
      <c r="B13" s="10"/>
      <c r="C13" t="s">
        <v>4</v>
      </c>
      <c r="D13" s="42">
        <f>Flowers_Total_est</f>
        <v>900</v>
      </c>
      <c r="E13" s="42">
        <f>Flowers_Total_act</f>
        <v>850</v>
      </c>
      <c r="F13" s="42">
        <f>BudgetSummaryTable[[#This Row],[ESTIMATED]]-BudgetSummaryTable[[#This Row],[ACTUAL]]</f>
        <v>50</v>
      </c>
      <c r="G13" s="20"/>
    </row>
    <row r="14" spans="2:7" ht="15" customHeight="1" x14ac:dyDescent="0.25">
      <c r="B14" s="10"/>
      <c r="C14" t="s">
        <v>8</v>
      </c>
      <c r="D14" s="42">
        <f>Gifts_Total_est</f>
        <v>1345</v>
      </c>
      <c r="E14" s="42">
        <f>Gifts_Total_act</f>
        <v>1075</v>
      </c>
      <c r="F14" s="42">
        <f>BudgetSummaryTable[[#This Row],[ESTIMATED]]-BudgetSummaryTable[[#This Row],[ACTUAL]]</f>
        <v>270</v>
      </c>
      <c r="G14" s="20"/>
    </row>
    <row r="15" spans="2:7" ht="15" customHeight="1" x14ac:dyDescent="0.25">
      <c r="B15" s="10"/>
      <c r="C15" t="s">
        <v>78</v>
      </c>
      <c r="D15" s="42">
        <f>Travel_Transportation_Total_est</f>
        <v>100</v>
      </c>
      <c r="E15" s="42">
        <f>Travel_Transportation_Total_act</f>
        <v>165</v>
      </c>
      <c r="F15" s="42">
        <f>BudgetSummaryTable[[#This Row],[ESTIMATED]]-BudgetSummaryTable[[#This Row],[ACTUAL]]</f>
        <v>-65</v>
      </c>
      <c r="G15" s="20"/>
    </row>
    <row r="16" spans="2:7" ht="15" customHeight="1" x14ac:dyDescent="0.25">
      <c r="B16" s="10"/>
      <c r="C16" t="s">
        <v>58</v>
      </c>
      <c r="D16" s="42">
        <f>Other_Expenses_Total_est</f>
        <v>885</v>
      </c>
      <c r="E16" s="42">
        <f>Other_Expenses_Total_act</f>
        <v>1021</v>
      </c>
      <c r="F16" s="42">
        <f>BudgetSummaryTable[[#This Row],[ESTIMATED]]-BudgetSummaryTable[[#This Row],[ACTUAL]]</f>
        <v>-136</v>
      </c>
      <c r="G16" s="22"/>
    </row>
    <row r="17" spans="2:7" ht="15" customHeight="1" x14ac:dyDescent="0.25">
      <c r="B17" s="10"/>
      <c r="C17" s="39" t="s">
        <v>9</v>
      </c>
      <c r="D17" s="40">
        <f>SUBTOTAL(109,BudgetSummaryTable[ESTIMATED])</f>
        <v>17630</v>
      </c>
      <c r="E17" s="41">
        <f>SUBTOTAL(109,BudgetSummaryTable[ACTUAL])</f>
        <v>17374</v>
      </c>
      <c r="F17" s="41">
        <f>SUBTOTAL(109,BudgetSummaryTable[OVER/UNDER])</f>
        <v>256</v>
      </c>
      <c r="G17" s="23"/>
    </row>
    <row r="18" spans="2:7" ht="15" customHeight="1" x14ac:dyDescent="0.25">
      <c r="B18" s="10"/>
      <c r="C18" s="10"/>
      <c r="D18" s="10"/>
      <c r="E18" s="10"/>
      <c r="F18" s="10"/>
      <c r="G18" s="23"/>
    </row>
    <row r="19" spans="2:7" ht="15" customHeight="1" x14ac:dyDescent="0.25">
      <c r="B19" s="10"/>
      <c r="C19" s="10"/>
      <c r="D19" s="11"/>
      <c r="E19" s="11"/>
      <c r="F19" s="11"/>
      <c r="G19" s="11"/>
    </row>
    <row r="20" spans="2:7" ht="15" customHeight="1" x14ac:dyDescent="0.25">
      <c r="B20" s="10"/>
      <c r="C20" s="10"/>
      <c r="D20" s="11"/>
      <c r="E20" s="11"/>
      <c r="F20" s="11"/>
      <c r="G20" s="11"/>
    </row>
    <row r="21" spans="2:7" ht="15" customHeight="1" x14ac:dyDescent="0.25">
      <c r="B21" s="10"/>
      <c r="C21" s="10"/>
      <c r="D21" s="11"/>
      <c r="E21" s="11"/>
      <c r="F21" s="11"/>
      <c r="G21" s="11"/>
    </row>
    <row r="22" spans="2:7" ht="15" customHeight="1" x14ac:dyDescent="0.25">
      <c r="B22" s="10"/>
      <c r="C22" s="10"/>
      <c r="D22" s="11"/>
      <c r="E22" s="11"/>
      <c r="F22" s="11"/>
      <c r="G22" s="11"/>
    </row>
    <row r="23" spans="2:7" ht="15" customHeight="1" x14ac:dyDescent="0.25">
      <c r="B23" s="10"/>
      <c r="C23" s="10"/>
      <c r="D23" s="11"/>
      <c r="E23" s="11"/>
      <c r="F23" s="11"/>
      <c r="G23" s="11"/>
    </row>
    <row r="24" spans="2:7" ht="15" customHeight="1" x14ac:dyDescent="0.25">
      <c r="B24" s="10"/>
      <c r="C24" s="10"/>
      <c r="D24" s="11"/>
      <c r="E24" s="11"/>
      <c r="F24" s="11"/>
      <c r="G24" s="11"/>
    </row>
    <row r="25" spans="2:7" ht="15" customHeight="1" x14ac:dyDescent="0.25">
      <c r="B25" s="10"/>
      <c r="C25" s="10"/>
      <c r="D25" s="11"/>
      <c r="E25" s="11"/>
      <c r="F25" s="11"/>
      <c r="G25" s="11"/>
    </row>
    <row r="26" spans="2:7" ht="15" customHeight="1" x14ac:dyDescent="0.25">
      <c r="B26" s="10"/>
      <c r="C26" s="10"/>
      <c r="D26" s="11"/>
      <c r="E26" s="11"/>
      <c r="F26" s="11"/>
      <c r="G26" s="11"/>
    </row>
    <row r="27" spans="2:7" ht="15" customHeight="1" x14ac:dyDescent="0.25">
      <c r="B27" s="10"/>
      <c r="C27" s="24"/>
      <c r="D27" s="24"/>
      <c r="E27" s="24"/>
      <c r="F27" s="24"/>
      <c r="G27" s="21"/>
    </row>
    <row r="28" spans="2:7" ht="15" customHeight="1" x14ac:dyDescent="0.25">
      <c r="B28" s="10"/>
      <c r="C28" s="10"/>
      <c r="D28" s="11"/>
      <c r="E28" s="11"/>
      <c r="F28" s="11"/>
      <c r="G28" s="11"/>
    </row>
    <row r="29" spans="2:7" ht="15" customHeight="1" x14ac:dyDescent="0.25">
      <c r="B29" s="10"/>
      <c r="C29" s="10"/>
      <c r="D29" s="11"/>
      <c r="E29" s="11"/>
      <c r="F29" s="11"/>
      <c r="G29" s="11"/>
    </row>
    <row r="30" spans="2:7" ht="15" customHeight="1" x14ac:dyDescent="0.25">
      <c r="B30" s="10"/>
      <c r="C30" s="10"/>
      <c r="D30" s="11"/>
      <c r="E30" s="11"/>
      <c r="F30" s="11"/>
      <c r="G30" s="11"/>
    </row>
    <row r="31" spans="2:7" ht="15" customHeight="1" x14ac:dyDescent="0.25">
      <c r="B31" s="10"/>
      <c r="C31" s="10"/>
      <c r="D31" s="11"/>
      <c r="E31" s="11"/>
      <c r="F31" s="11"/>
      <c r="G31" s="11"/>
    </row>
    <row r="32" spans="2:7" ht="15" customHeight="1" x14ac:dyDescent="0.25">
      <c r="B32" s="10"/>
      <c r="C32" s="10"/>
      <c r="D32" s="11"/>
      <c r="E32" s="11"/>
      <c r="F32" s="11"/>
      <c r="G32" s="11"/>
    </row>
    <row r="33" spans="2:7" ht="15" customHeight="1" x14ac:dyDescent="0.25">
      <c r="B33" s="10"/>
      <c r="C33" s="10"/>
      <c r="D33" s="11"/>
      <c r="E33" s="11"/>
      <c r="F33" s="11"/>
      <c r="G33" s="11"/>
    </row>
    <row r="34" spans="2:7" ht="15" customHeight="1" x14ac:dyDescent="0.25">
      <c r="B34" s="10"/>
      <c r="C34" s="10"/>
      <c r="D34" s="11"/>
      <c r="E34" s="11"/>
      <c r="F34" s="11"/>
      <c r="G34" s="11"/>
    </row>
    <row r="35" spans="2:7" ht="15" customHeight="1" x14ac:dyDescent="0.25">
      <c r="B35" s="10"/>
      <c r="C35" s="24"/>
      <c r="D35" s="24"/>
      <c r="E35" s="24"/>
      <c r="F35" s="24"/>
      <c r="G35" s="21"/>
    </row>
    <row r="36" spans="2:7" ht="15" customHeight="1" x14ac:dyDescent="0.25">
      <c r="B36" s="10"/>
      <c r="C36" s="10"/>
      <c r="D36" s="11"/>
      <c r="E36" s="11"/>
      <c r="F36" s="11"/>
      <c r="G36" s="11"/>
    </row>
    <row r="37" spans="2:7" ht="15" customHeight="1" x14ac:dyDescent="0.25">
      <c r="B37" s="10"/>
      <c r="C37" s="10"/>
      <c r="D37" s="11"/>
      <c r="E37" s="11"/>
      <c r="F37" s="11"/>
      <c r="G37" s="11"/>
    </row>
    <row r="38" spans="2:7" ht="15" customHeight="1" x14ac:dyDescent="0.25">
      <c r="B38" s="10"/>
      <c r="C38" s="10"/>
      <c r="D38" s="11"/>
      <c r="E38" s="11"/>
      <c r="F38" s="11"/>
      <c r="G38" s="11"/>
    </row>
    <row r="39" spans="2:7" ht="15" customHeight="1" x14ac:dyDescent="0.25">
      <c r="B39" s="10"/>
      <c r="C39" s="10"/>
      <c r="D39" s="11"/>
      <c r="E39" s="11"/>
      <c r="F39" s="11"/>
      <c r="G39" s="11"/>
    </row>
    <row r="40" spans="2:7" ht="15" customHeight="1" x14ac:dyDescent="0.25">
      <c r="B40" s="10"/>
      <c r="C40" s="10"/>
      <c r="D40" s="11"/>
      <c r="E40" s="11"/>
      <c r="F40" s="11"/>
      <c r="G40" s="11"/>
    </row>
    <row r="41" spans="2:7" ht="15" customHeight="1" x14ac:dyDescent="0.25">
      <c r="B41" s="10"/>
      <c r="C41" s="10"/>
      <c r="D41" s="11"/>
      <c r="E41" s="11"/>
      <c r="F41" s="11"/>
      <c r="G41" s="11"/>
    </row>
    <row r="42" spans="2:7" ht="15" customHeight="1" x14ac:dyDescent="0.25">
      <c r="B42" s="10"/>
      <c r="C42" s="10"/>
      <c r="D42" s="11"/>
      <c r="E42" s="11"/>
      <c r="F42" s="11"/>
      <c r="G42" s="11"/>
    </row>
    <row r="43" spans="2:7" ht="15" customHeight="1" x14ac:dyDescent="0.25">
      <c r="B43" s="10"/>
      <c r="C43" s="10"/>
      <c r="D43" s="11"/>
      <c r="E43" s="11"/>
      <c r="F43" s="11"/>
      <c r="G43" s="11"/>
    </row>
    <row r="44" spans="2:7" ht="15" customHeight="1" x14ac:dyDescent="0.25">
      <c r="B44" s="10"/>
      <c r="C44" s="10"/>
      <c r="D44" s="11"/>
      <c r="E44" s="11"/>
      <c r="F44" s="11"/>
      <c r="G44" s="11"/>
    </row>
  </sheetData>
  <mergeCells count="1">
    <mergeCell ref="C3:F5"/>
  </mergeCells>
  <phoneticPr fontId="1" type="noConversion"/>
  <conditionalFormatting sqref="F7:G16">
    <cfRule type="dataBar" priority="157">
      <dataBar>
        <cfvo type="min"/>
        <cfvo type="max"/>
        <color theme="4" tint="0.39997558519241921"/>
      </dataBar>
      <extLst>
        <ext xmlns:x14="http://schemas.microsoft.com/office/spreadsheetml/2009/9/main" uri="{B025F937-C7B1-47D3-B67F-A62EFF666E3E}">
          <x14:id>{E9299B05-310B-472D-BE31-5920E21F680D}</x14:id>
        </ext>
      </extLst>
    </cfRule>
  </conditionalFormatting>
  <printOptions horizontalCentered="1" verticalCentered="1"/>
  <pageMargins left="0.25" right="0.25" top="0.75" bottom="0.75" header="0.3" footer="0.3"/>
  <pageSetup scale="98" fitToWidth="0" orientation="portrait" r:id="rId1"/>
  <headerFooter differentFirst="1" alignWithMargins="0">
    <oddFooter>Page &amp;P of &amp;N</oddFooter>
  </headerFooter>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E9299B05-310B-472D-BE31-5920E21F680D}">
            <x14:dataBar minLength="0" maxLength="100" axisPosition="middle">
              <x14:cfvo type="autoMin"/>
              <x14:cfvo type="autoMax"/>
              <x14:negativeFillColor theme="0" tint="-0.249977111117893"/>
              <x14:axisColor theme="7" tint="0.249977111117893"/>
            </x14:dataBar>
          </x14:cfRule>
          <xm:sqref>F7:G16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F56"/>
  <sheetViews>
    <sheetView showGridLines="0" zoomScaleNormal="100" workbookViewId="0"/>
  </sheetViews>
  <sheetFormatPr defaultRowHeight="15" customHeight="1" x14ac:dyDescent="0.25"/>
  <cols>
    <col min="1" max="1" width="4.7265625" customWidth="1"/>
    <col min="2" max="2" width="26.7265625" style="48" customWidth="1"/>
    <col min="3" max="5" width="19.7265625" customWidth="1"/>
    <col min="6" max="6" width="4.7265625" customWidth="1"/>
  </cols>
  <sheetData>
    <row r="1" spans="1:6" ht="30" x14ac:dyDescent="0.3">
      <c r="A1" s="8"/>
      <c r="B1" s="43" t="s">
        <v>24</v>
      </c>
      <c r="C1" s="9"/>
      <c r="D1" s="7"/>
      <c r="E1" s="7"/>
      <c r="F1" t="s">
        <v>83</v>
      </c>
    </row>
    <row r="2" spans="1:6" ht="15" customHeight="1" x14ac:dyDescent="0.25">
      <c r="A2" s="28" t="s">
        <v>83</v>
      </c>
      <c r="B2" t="s">
        <v>79</v>
      </c>
      <c r="C2" t="s">
        <v>80</v>
      </c>
      <c r="D2" t="s">
        <v>81</v>
      </c>
      <c r="E2" t="s">
        <v>82</v>
      </c>
      <c r="F2" t="s">
        <v>83</v>
      </c>
    </row>
    <row r="3" spans="1:6" ht="15" customHeight="1" x14ac:dyDescent="0.25">
      <c r="A3" s="29"/>
      <c r="B3" s="46" t="s">
        <v>84</v>
      </c>
      <c r="C3" s="36">
        <v>1500</v>
      </c>
      <c r="D3" s="36">
        <v>1500</v>
      </c>
      <c r="E3" s="4">
        <f>'Apparel-Reception-Music-Pics'!$C3-'Apparel-Reception-Music-Pics'!$D3</f>
        <v>0</v>
      </c>
    </row>
    <row r="4" spans="1:6" ht="15" customHeight="1" x14ac:dyDescent="0.25">
      <c r="A4" s="29"/>
      <c r="B4" s="46" t="s">
        <v>85</v>
      </c>
      <c r="C4" s="36">
        <v>2000</v>
      </c>
      <c r="D4" s="36">
        <v>2300</v>
      </c>
      <c r="E4" s="4">
        <f>'Apparel-Reception-Music-Pics'!$C4-'Apparel-Reception-Music-Pics'!$D4</f>
        <v>-300</v>
      </c>
    </row>
    <row r="5" spans="1:6" ht="15" customHeight="1" x14ac:dyDescent="0.25">
      <c r="A5" s="29"/>
      <c r="B5" s="47" t="s">
        <v>87</v>
      </c>
      <c r="C5" s="36">
        <v>3000</v>
      </c>
      <c r="D5" s="36">
        <v>2750</v>
      </c>
      <c r="E5" s="4">
        <f>'Apparel-Reception-Music-Pics'!$C5-'Apparel-Reception-Music-Pics'!$D5</f>
        <v>250</v>
      </c>
    </row>
    <row r="6" spans="1:6" ht="15" customHeight="1" x14ac:dyDescent="0.25">
      <c r="A6" s="29"/>
      <c r="B6" s="47" t="s">
        <v>88</v>
      </c>
      <c r="C6" s="36">
        <v>500</v>
      </c>
      <c r="D6" s="36">
        <v>500</v>
      </c>
      <c r="E6" s="4">
        <f>'Apparel-Reception-Music-Pics'!$C6-'Apparel-Reception-Music-Pics'!$D6</f>
        <v>0</v>
      </c>
    </row>
    <row r="7" spans="1:6" ht="15" customHeight="1" x14ac:dyDescent="0.25">
      <c r="A7" s="29"/>
      <c r="B7" s="47" t="s">
        <v>89</v>
      </c>
      <c r="C7" s="36">
        <v>350</v>
      </c>
      <c r="D7" s="36">
        <v>300</v>
      </c>
      <c r="E7" s="4">
        <f>'Apparel-Reception-Music-Pics'!$C7-'Apparel-Reception-Music-Pics'!$D7</f>
        <v>50</v>
      </c>
    </row>
    <row r="8" spans="1:6" ht="15" customHeight="1" x14ac:dyDescent="0.25">
      <c r="A8" s="29"/>
      <c r="B8" s="47" t="s">
        <v>90</v>
      </c>
      <c r="C8" s="36">
        <v>400</v>
      </c>
      <c r="D8" s="36">
        <v>550</v>
      </c>
      <c r="E8" s="4">
        <f>'Apparel-Reception-Music-Pics'!$C8-'Apparel-Reception-Music-Pics'!$D8</f>
        <v>-150</v>
      </c>
    </row>
    <row r="9" spans="1:6" ht="15" customHeight="1" x14ac:dyDescent="0.25">
      <c r="A9" s="29"/>
      <c r="B9" s="47" t="s">
        <v>91</v>
      </c>
      <c r="C9" s="36">
        <v>20</v>
      </c>
      <c r="D9" s="36">
        <v>20</v>
      </c>
      <c r="E9" s="4">
        <f>'Apparel-Reception-Music-Pics'!$C9-'Apparel-Reception-Music-Pics'!$D9</f>
        <v>0</v>
      </c>
    </row>
    <row r="10" spans="1:6" ht="15" customHeight="1" x14ac:dyDescent="0.25">
      <c r="A10" s="29"/>
      <c r="B10" s="46" t="s">
        <v>86</v>
      </c>
      <c r="C10" s="36">
        <v>300</v>
      </c>
      <c r="D10" s="36">
        <v>250</v>
      </c>
      <c r="E10" s="4">
        <f>'Apparel-Reception-Music-Pics'!$C10-'Apparel-Reception-Music-Pics'!$D10</f>
        <v>50</v>
      </c>
    </row>
    <row r="11" spans="1:6" ht="15" customHeight="1" x14ac:dyDescent="0.25">
      <c r="A11" s="29"/>
      <c r="B11" s="47" t="s">
        <v>92</v>
      </c>
      <c r="C11" s="36">
        <v>300</v>
      </c>
      <c r="D11" s="36">
        <v>350</v>
      </c>
      <c r="E11" s="4">
        <f>'Apparel-Reception-Music-Pics'!$C11-'Apparel-Reception-Music-Pics'!$D11</f>
        <v>-50</v>
      </c>
    </row>
    <row r="12" spans="1:6" ht="15" customHeight="1" x14ac:dyDescent="0.25">
      <c r="A12" s="29"/>
      <c r="B12" s="47" t="s">
        <v>93</v>
      </c>
      <c r="C12" s="36">
        <v>500</v>
      </c>
      <c r="D12" s="36">
        <v>500</v>
      </c>
      <c r="E12" s="4">
        <f>'Apparel-Reception-Music-Pics'!$C12-'Apparel-Reception-Music-Pics'!$D12</f>
        <v>0</v>
      </c>
    </row>
    <row r="13" spans="1:6" ht="15" customHeight="1" x14ac:dyDescent="0.25">
      <c r="A13" s="29"/>
      <c r="B13" s="46" t="s">
        <v>94</v>
      </c>
      <c r="C13" s="36">
        <v>200</v>
      </c>
      <c r="D13" s="36">
        <v>175</v>
      </c>
      <c r="E13" s="4">
        <f>'Apparel-Reception-Music-Pics'!$C13-'Apparel-Reception-Music-Pics'!$D13</f>
        <v>25</v>
      </c>
    </row>
    <row r="14" spans="1:6" ht="15" customHeight="1" x14ac:dyDescent="0.25">
      <c r="A14" s="29"/>
      <c r="B14" s="47" t="s">
        <v>98</v>
      </c>
      <c r="C14" s="36">
        <v>400</v>
      </c>
      <c r="D14" s="36">
        <v>550</v>
      </c>
      <c r="E14" s="4">
        <f>'Apparel-Reception-Music-Pics'!$C14-'Apparel-Reception-Music-Pics'!$D14</f>
        <v>-150</v>
      </c>
    </row>
    <row r="15" spans="1:6" ht="15" customHeight="1" x14ac:dyDescent="0.25">
      <c r="A15" s="31"/>
      <c r="B15" s="47" t="s">
        <v>95</v>
      </c>
      <c r="C15" s="36">
        <v>20</v>
      </c>
      <c r="D15" s="36">
        <v>25</v>
      </c>
      <c r="E15" s="4">
        <f>'Apparel-Reception-Music-Pics'!$C15-'Apparel-Reception-Music-Pics'!$D15</f>
        <v>-5</v>
      </c>
    </row>
    <row r="16" spans="1:6" ht="15" customHeight="1" x14ac:dyDescent="0.3">
      <c r="A16" s="8"/>
      <c r="B16" s="50" t="s">
        <v>54</v>
      </c>
      <c r="C16" s="51">
        <f>SUBTOTAL(109,tblApparel[ESTIMATED])</f>
        <v>9490</v>
      </c>
      <c r="D16" s="51">
        <f>SUBTOTAL(109,tblApparel[ACTUAL])</f>
        <v>9770</v>
      </c>
      <c r="E16" s="51">
        <f>SUBTOTAL(109,tblApparel[OVER/UNDER])</f>
        <v>-280</v>
      </c>
    </row>
    <row r="17" spans="1:5" ht="15" customHeight="1" x14ac:dyDescent="0.3">
      <c r="A17" s="8"/>
      <c r="B17" s="60"/>
      <c r="C17" s="60"/>
      <c r="D17" s="60"/>
      <c r="E17" s="60"/>
    </row>
    <row r="18" spans="1:5" ht="15" customHeight="1" x14ac:dyDescent="0.3">
      <c r="A18" s="34"/>
      <c r="B18" s="43" t="s">
        <v>68</v>
      </c>
      <c r="C18" s="9"/>
      <c r="D18" s="7"/>
      <c r="E18" s="7"/>
    </row>
    <row r="19" spans="1:5" ht="15" customHeight="1" x14ac:dyDescent="0.25">
      <c r="A19" s="34"/>
      <c r="B19" t="s">
        <v>79</v>
      </c>
      <c r="C19" t="s">
        <v>80</v>
      </c>
      <c r="D19" t="s">
        <v>81</v>
      </c>
      <c r="E19" t="s">
        <v>82</v>
      </c>
    </row>
    <row r="20" spans="1:5" ht="15" customHeight="1" x14ac:dyDescent="0.25">
      <c r="A20" s="34"/>
      <c r="B20" s="46" t="s">
        <v>51</v>
      </c>
      <c r="C20" s="36">
        <v>200</v>
      </c>
      <c r="D20" s="36">
        <v>150</v>
      </c>
      <c r="E20" s="6">
        <f>'Apparel-Reception-Music-Pics'!$C20-'Apparel-Reception-Music-Pics'!$D20</f>
        <v>50</v>
      </c>
    </row>
    <row r="21" spans="1:5" ht="15" customHeight="1" x14ac:dyDescent="0.25">
      <c r="A21" s="34"/>
      <c r="B21" s="46" t="s">
        <v>39</v>
      </c>
      <c r="C21" s="36">
        <v>100</v>
      </c>
      <c r="D21" s="36">
        <v>50</v>
      </c>
      <c r="E21" s="6">
        <f>'Apparel-Reception-Music-Pics'!$C21-'Apparel-Reception-Music-Pics'!$D21</f>
        <v>50</v>
      </c>
    </row>
    <row r="22" spans="1:5" ht="15" customHeight="1" x14ac:dyDescent="0.25">
      <c r="A22" s="34"/>
      <c r="B22" s="47" t="s">
        <v>0</v>
      </c>
      <c r="C22" s="36">
        <v>0</v>
      </c>
      <c r="D22" s="36">
        <v>0</v>
      </c>
      <c r="E22" s="6">
        <f>'Apparel-Reception-Music-Pics'!$C22-'Apparel-Reception-Music-Pics'!$D22</f>
        <v>0</v>
      </c>
    </row>
    <row r="23" spans="1:5" ht="15" customHeight="1" x14ac:dyDescent="0.25">
      <c r="A23" s="34"/>
      <c r="B23" s="47" t="s">
        <v>1</v>
      </c>
      <c r="C23" s="36">
        <v>0</v>
      </c>
      <c r="D23" s="36">
        <v>0</v>
      </c>
      <c r="E23" s="6">
        <f>'Apparel-Reception-Music-Pics'!$C23-'Apparel-Reception-Music-Pics'!$D23</f>
        <v>0</v>
      </c>
    </row>
    <row r="24" spans="1:5" ht="15" customHeight="1" x14ac:dyDescent="0.25">
      <c r="A24" s="34"/>
      <c r="B24" s="47" t="s">
        <v>2</v>
      </c>
      <c r="C24" s="36">
        <v>0</v>
      </c>
      <c r="D24" s="36">
        <v>0</v>
      </c>
      <c r="E24" s="6">
        <f>'Apparel-Reception-Music-Pics'!$C24-'Apparel-Reception-Music-Pics'!$D24</f>
        <v>0</v>
      </c>
    </row>
    <row r="25" spans="1:5" ht="15" customHeight="1" x14ac:dyDescent="0.25">
      <c r="A25" s="34"/>
      <c r="B25" s="47" t="s">
        <v>13</v>
      </c>
      <c r="C25" s="36">
        <v>700</v>
      </c>
      <c r="D25" s="36">
        <v>700</v>
      </c>
      <c r="E25" s="6">
        <f>'Apparel-Reception-Music-Pics'!$C25-'Apparel-Reception-Music-Pics'!$D25</f>
        <v>0</v>
      </c>
    </row>
    <row r="26" spans="1:5" ht="15" customHeight="1" x14ac:dyDescent="0.25">
      <c r="B26" s="47" t="s">
        <v>25</v>
      </c>
      <c r="C26" s="36">
        <v>50</v>
      </c>
      <c r="D26" s="36">
        <v>28</v>
      </c>
      <c r="E26" s="6">
        <f>'Apparel-Reception-Music-Pics'!$C26-'Apparel-Reception-Music-Pics'!$D26</f>
        <v>22</v>
      </c>
    </row>
    <row r="27" spans="1:5" ht="15" customHeight="1" x14ac:dyDescent="0.25">
      <c r="B27" s="47" t="s">
        <v>40</v>
      </c>
      <c r="C27" s="36">
        <v>0</v>
      </c>
      <c r="D27" s="36">
        <v>0</v>
      </c>
      <c r="E27" s="6">
        <f>'Apparel-Reception-Music-Pics'!$C27-'Apparel-Reception-Music-Pics'!$D27</f>
        <v>0</v>
      </c>
    </row>
    <row r="28" spans="1:5" ht="15" customHeight="1" x14ac:dyDescent="0.3">
      <c r="A28" s="8"/>
      <c r="B28" s="50" t="s">
        <v>62</v>
      </c>
      <c r="C28" s="51">
        <f>SUBTOTAL(109,tblReception[ESTIMATED])</f>
        <v>1050</v>
      </c>
      <c r="D28" s="51">
        <f>SUBTOTAL(109,tblReception[ACTUAL])</f>
        <v>928</v>
      </c>
      <c r="E28" s="51">
        <f>SUBTOTAL(109,tblReception[OVER/UNDER])</f>
        <v>122</v>
      </c>
    </row>
    <row r="29" spans="1:5" ht="15" customHeight="1" x14ac:dyDescent="0.25">
      <c r="A29" s="34"/>
      <c r="B29" s="59" t="s">
        <v>69</v>
      </c>
      <c r="C29" s="59"/>
      <c r="D29" s="59"/>
      <c r="E29" s="59"/>
    </row>
    <row r="30" spans="1:5" ht="15" customHeight="1" x14ac:dyDescent="0.25">
      <c r="A30" s="34"/>
      <c r="B30" s="59"/>
      <c r="C30" s="59"/>
      <c r="D30" s="59"/>
      <c r="E30" s="59"/>
    </row>
    <row r="31" spans="1:5" ht="15" customHeight="1" x14ac:dyDescent="0.3">
      <c r="A31" s="29"/>
      <c r="B31" s="45" t="s">
        <v>73</v>
      </c>
      <c r="C31" s="9"/>
      <c r="D31" s="7"/>
      <c r="E31" s="7"/>
    </row>
    <row r="32" spans="1:5" ht="15" customHeight="1" x14ac:dyDescent="0.25">
      <c r="A32" s="33"/>
      <c r="B32" t="s">
        <v>79</v>
      </c>
      <c r="C32" t="s">
        <v>80</v>
      </c>
      <c r="D32" t="s">
        <v>81</v>
      </c>
      <c r="E32" t="s">
        <v>82</v>
      </c>
    </row>
    <row r="33" spans="1:5" ht="15" customHeight="1" x14ac:dyDescent="0.3">
      <c r="A33" s="8"/>
      <c r="B33" s="46" t="s">
        <v>35</v>
      </c>
      <c r="C33" s="36">
        <v>400</v>
      </c>
      <c r="D33" s="36">
        <v>400</v>
      </c>
      <c r="E33" s="6">
        <f>'Apparel-Reception-Music-Pics'!$C33-'Apparel-Reception-Music-Pics'!$D33</f>
        <v>0</v>
      </c>
    </row>
    <row r="34" spans="1:5" ht="15" customHeight="1" x14ac:dyDescent="0.25">
      <c r="A34" t="s">
        <v>83</v>
      </c>
      <c r="B34" s="47" t="s">
        <v>36</v>
      </c>
      <c r="C34" s="36">
        <v>200</v>
      </c>
      <c r="D34" s="36">
        <v>0</v>
      </c>
      <c r="E34" s="6">
        <f>'Apparel-Reception-Music-Pics'!$C34-'Apparel-Reception-Music-Pics'!$D34</f>
        <v>200</v>
      </c>
    </row>
    <row r="35" spans="1:5" ht="15" customHeight="1" x14ac:dyDescent="0.25">
      <c r="A35" s="34"/>
      <c r="B35" s="52" t="s">
        <v>74</v>
      </c>
      <c r="C35" s="51">
        <f>SUBTOTAL(109,tblMusic[ESTIMATED])</f>
        <v>600</v>
      </c>
      <c r="D35" s="51">
        <f>SUBTOTAL(109,tblMusic[ACTUAL])</f>
        <v>400</v>
      </c>
      <c r="E35" s="51">
        <f>SUBTOTAL(109,tblMusic[OVER/UNDER])</f>
        <v>200</v>
      </c>
    </row>
    <row r="36" spans="1:5" ht="15" customHeight="1" x14ac:dyDescent="0.25">
      <c r="A36" s="34"/>
      <c r="B36" s="61"/>
      <c r="C36" s="61"/>
      <c r="D36" s="61"/>
      <c r="E36" s="61"/>
    </row>
    <row r="37" spans="1:5" ht="15" customHeight="1" x14ac:dyDescent="0.3">
      <c r="A37" s="29"/>
      <c r="B37" s="43" t="s">
        <v>59</v>
      </c>
      <c r="C37" s="9"/>
      <c r="D37" s="7"/>
      <c r="E37" s="7"/>
    </row>
    <row r="38" spans="1:5" ht="15" customHeight="1" x14ac:dyDescent="0.25">
      <c r="A38" s="29"/>
      <c r="B38" t="s">
        <v>79</v>
      </c>
      <c r="C38" t="s">
        <v>80</v>
      </c>
      <c r="D38" t="s">
        <v>81</v>
      </c>
      <c r="E38" t="s">
        <v>82</v>
      </c>
    </row>
    <row r="39" spans="1:5" ht="15" customHeight="1" x14ac:dyDescent="0.25">
      <c r="A39" s="29"/>
      <c r="B39" s="47" t="s">
        <v>16</v>
      </c>
      <c r="C39" s="36">
        <v>500</v>
      </c>
      <c r="D39" s="36">
        <v>450</v>
      </c>
      <c r="E39" s="6">
        <f>'Apparel-Reception-Music-Pics'!$C39-'Apparel-Reception-Music-Pics'!$D39</f>
        <v>50</v>
      </c>
    </row>
    <row r="40" spans="1:5" ht="15" customHeight="1" x14ac:dyDescent="0.25">
      <c r="A40" s="29"/>
      <c r="B40" s="47" t="s">
        <v>17</v>
      </c>
      <c r="C40" s="36">
        <v>200</v>
      </c>
      <c r="D40" s="36">
        <v>175</v>
      </c>
      <c r="E40" s="6">
        <f>'Apparel-Reception-Music-Pics'!$C40-'Apparel-Reception-Music-Pics'!$D40</f>
        <v>25</v>
      </c>
    </row>
    <row r="41" spans="1:5" ht="15" customHeight="1" x14ac:dyDescent="0.25">
      <c r="A41" s="29"/>
      <c r="B41" s="47" t="s">
        <v>41</v>
      </c>
      <c r="C41" s="36">
        <v>100</v>
      </c>
      <c r="D41" s="36">
        <v>100</v>
      </c>
      <c r="E41" s="6">
        <f>'Apparel-Reception-Music-Pics'!$C41-'Apparel-Reception-Music-Pics'!$D41</f>
        <v>0</v>
      </c>
    </row>
    <row r="42" spans="1:5" ht="15" customHeight="1" x14ac:dyDescent="0.25">
      <c r="A42" s="29"/>
      <c r="B42" s="47" t="s">
        <v>42</v>
      </c>
      <c r="C42" s="36">
        <v>0</v>
      </c>
      <c r="D42" s="36">
        <v>0</v>
      </c>
      <c r="E42" s="6">
        <f>'Apparel-Reception-Music-Pics'!$C42-'Apparel-Reception-Music-Pics'!$D42</f>
        <v>0</v>
      </c>
    </row>
    <row r="43" spans="1:5" ht="15" customHeight="1" x14ac:dyDescent="0.25">
      <c r="A43" s="29"/>
      <c r="B43" s="47" t="s">
        <v>43</v>
      </c>
      <c r="C43" s="36">
        <v>25</v>
      </c>
      <c r="D43" s="36">
        <v>25</v>
      </c>
      <c r="E43" s="6">
        <f>'Apparel-Reception-Music-Pics'!$C43-'Apparel-Reception-Music-Pics'!$D43</f>
        <v>0</v>
      </c>
    </row>
    <row r="44" spans="1:5" ht="15" customHeight="1" x14ac:dyDescent="0.25">
      <c r="A44" s="33"/>
      <c r="B44" s="47" t="s">
        <v>18</v>
      </c>
      <c r="C44" s="36">
        <v>75</v>
      </c>
      <c r="D44" s="36">
        <v>80</v>
      </c>
      <c r="E44" s="6">
        <f>'Apparel-Reception-Music-Pics'!$C44-'Apparel-Reception-Music-Pics'!$D44</f>
        <v>-5</v>
      </c>
    </row>
    <row r="45" spans="1:5" ht="15" customHeight="1" x14ac:dyDescent="0.3">
      <c r="A45" s="8"/>
      <c r="B45" s="47" t="s">
        <v>44</v>
      </c>
      <c r="C45" s="36">
        <v>35</v>
      </c>
      <c r="D45" s="36">
        <v>40</v>
      </c>
      <c r="E45" s="6">
        <f>'Apparel-Reception-Music-Pics'!$C45-'Apparel-Reception-Music-Pics'!$D45</f>
        <v>-5</v>
      </c>
    </row>
    <row r="46" spans="1:5" ht="15" customHeight="1" x14ac:dyDescent="0.25">
      <c r="A46" t="s">
        <v>83</v>
      </c>
      <c r="B46" s="47" t="s">
        <v>31</v>
      </c>
      <c r="C46" s="36">
        <v>0</v>
      </c>
      <c r="D46" s="36">
        <v>0</v>
      </c>
      <c r="E46" s="6">
        <f>'Apparel-Reception-Music-Pics'!$C46-'Apparel-Reception-Music-Pics'!$D46</f>
        <v>0</v>
      </c>
    </row>
    <row r="47" spans="1:5" ht="15" customHeight="1" x14ac:dyDescent="0.25">
      <c r="A47" s="34"/>
      <c r="B47" s="47" t="s">
        <v>19</v>
      </c>
      <c r="C47" s="36">
        <v>0</v>
      </c>
      <c r="D47" s="36">
        <v>0</v>
      </c>
      <c r="E47" s="6">
        <f>'Apparel-Reception-Music-Pics'!$C47-'Apparel-Reception-Music-Pics'!$D47</f>
        <v>0</v>
      </c>
    </row>
    <row r="48" spans="1:5" ht="15" customHeight="1" x14ac:dyDescent="0.25">
      <c r="A48" s="29"/>
      <c r="B48" s="52" t="s">
        <v>72</v>
      </c>
      <c r="C48" s="51">
        <f>SUBTOTAL(109,tblPrinting[ESTIMATED])</f>
        <v>935</v>
      </c>
      <c r="D48" s="51">
        <f>SUBTOTAL(109,tblPrinting[ACTUAL])</f>
        <v>870</v>
      </c>
      <c r="E48" s="51">
        <f>SUBTOTAL(109,tblPrinting[OVER/UNDER])</f>
        <v>65</v>
      </c>
    </row>
    <row r="49" spans="1:5" ht="15" customHeight="1" x14ac:dyDescent="0.25">
      <c r="A49" s="29"/>
      <c r="B49" s="61"/>
      <c r="C49" s="61"/>
      <c r="D49" s="61"/>
      <c r="E49" s="61"/>
    </row>
    <row r="50" spans="1:5" ht="15" customHeight="1" x14ac:dyDescent="0.3">
      <c r="A50" s="29"/>
      <c r="B50" s="43" t="s">
        <v>20</v>
      </c>
      <c r="C50" s="9"/>
      <c r="D50" s="7"/>
      <c r="E50" s="7"/>
    </row>
    <row r="51" spans="1:5" ht="15" customHeight="1" x14ac:dyDescent="0.25">
      <c r="A51" s="33"/>
      <c r="B51" t="s">
        <v>79</v>
      </c>
      <c r="C51" t="s">
        <v>80</v>
      </c>
      <c r="D51" t="s">
        <v>81</v>
      </c>
      <c r="E51" t="s">
        <v>82</v>
      </c>
    </row>
    <row r="52" spans="1:5" ht="15" customHeight="1" x14ac:dyDescent="0.25">
      <c r="B52" s="47" t="s">
        <v>21</v>
      </c>
      <c r="C52" s="36">
        <v>1300</v>
      </c>
      <c r="D52" s="36">
        <v>1300</v>
      </c>
      <c r="E52" s="6">
        <f>'Apparel-Reception-Music-Pics'!$C52-'Apparel-Reception-Music-Pics'!$D52</f>
        <v>0</v>
      </c>
    </row>
    <row r="53" spans="1:5" ht="15" customHeight="1" x14ac:dyDescent="0.25">
      <c r="B53" s="47" t="s">
        <v>37</v>
      </c>
      <c r="C53" s="36">
        <v>25</v>
      </c>
      <c r="D53" s="36">
        <v>25</v>
      </c>
      <c r="E53" s="6">
        <f>'Apparel-Reception-Music-Pics'!$C53-'Apparel-Reception-Music-Pics'!$D53</f>
        <v>0</v>
      </c>
    </row>
    <row r="54" spans="1:5" ht="15" customHeight="1" x14ac:dyDescent="0.25">
      <c r="B54" s="47" t="s">
        <v>38</v>
      </c>
      <c r="C54" s="36">
        <v>100</v>
      </c>
      <c r="D54" s="36">
        <v>100</v>
      </c>
      <c r="E54" s="6">
        <f>'Apparel-Reception-Music-Pics'!$C54-'Apparel-Reception-Music-Pics'!$D54</f>
        <v>0</v>
      </c>
    </row>
    <row r="55" spans="1:5" ht="15" customHeight="1" x14ac:dyDescent="0.25">
      <c r="B55" s="47" t="s">
        <v>22</v>
      </c>
      <c r="C55" s="36">
        <v>200</v>
      </c>
      <c r="D55" s="36">
        <v>150</v>
      </c>
      <c r="E55" s="6">
        <f>'Apparel-Reception-Music-Pics'!$C55-'Apparel-Reception-Music-Pics'!$D55</f>
        <v>50</v>
      </c>
    </row>
    <row r="56" spans="1:5" ht="15" customHeight="1" x14ac:dyDescent="0.25">
      <c r="B56" s="52" t="s">
        <v>61</v>
      </c>
      <c r="C56" s="51">
        <f>SUBTOTAL(109,tblPhotography[ESTIMATED])</f>
        <v>1625</v>
      </c>
      <c r="D56" s="51">
        <f>SUBTOTAL(109,tblPhotography[ACTUAL])</f>
        <v>1575</v>
      </c>
      <c r="E56" s="51">
        <f>SUBTOTAL(109,tblPhotography[OVER/UNDER])</f>
        <v>50</v>
      </c>
    </row>
  </sheetData>
  <mergeCells count="5">
    <mergeCell ref="B29:E29"/>
    <mergeCell ref="B17:E17"/>
    <mergeCell ref="B30:E30"/>
    <mergeCell ref="B36:E36"/>
    <mergeCell ref="B49:E49"/>
  </mergeCells>
  <printOptions horizontalCentered="1"/>
  <pageMargins left="0.7" right="0.7" top="0.75" bottom="0.75" header="0.3" footer="0.3"/>
  <pageSetup scale="96" fitToHeight="0" orientation="portrait" r:id="rId1"/>
  <headerFooter differentFirst="1">
    <oddFooter>Page &amp;P of &amp;N</oddFooter>
  </headerFooter>
  <tableParts count="5">
    <tablePart r:id="rId2"/>
    <tablePart r:id="rId3"/>
    <tablePart r:id="rId4"/>
    <tablePart r:id="rId5"/>
    <tablePart r:id="rId6"/>
  </tableParts>
  <extLst>
    <ext xmlns:x14="http://schemas.microsoft.com/office/spreadsheetml/2009/9/main" uri="{78C0D931-6437-407d-A8EE-F0AAD7539E65}">
      <x14:conditionalFormattings>
        <x14:conditionalFormatting xmlns:xm="http://schemas.microsoft.com/office/excel/2006/main">
          <x14:cfRule type="iconSet" priority="154" id="{55199E56-DD9C-4A4F-BED9-16F56CCFDA0D}">
            <x14:iconSet iconSet="3Triangles" custom="1">
              <x14:cfvo type="percent">
                <xm:f>0</xm:f>
              </x14:cfvo>
              <x14:cfvo type="num">
                <xm:f>0</xm:f>
              </x14:cfvo>
              <x14:cfvo type="num">
                <xm:f>1</xm:f>
              </x14:cfvo>
              <x14:cfIcon iconSet="3ArrowsGray" iconId="0"/>
              <x14:cfIcon iconSet="NoIcons" iconId="0"/>
              <x14:cfIcon iconSet="3ArrowsGray" iconId="2"/>
            </x14:iconSet>
          </x14:cfRule>
          <xm:sqref>E52:E55 E39:E47 E33:E34 E20:E27 E3:E15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E48"/>
  <sheetViews>
    <sheetView showGridLines="0" zoomScaleNormal="100" workbookViewId="0"/>
  </sheetViews>
  <sheetFormatPr defaultRowHeight="15" customHeight="1" x14ac:dyDescent="0.25"/>
  <cols>
    <col min="1" max="1" width="4.7265625" customWidth="1"/>
    <col min="2" max="2" width="26.7265625" style="48" customWidth="1"/>
    <col min="3" max="5" width="19.7265625" customWidth="1"/>
    <col min="6" max="6" width="4.7265625" customWidth="1"/>
  </cols>
  <sheetData>
    <row r="1" spans="1:5" ht="30" x14ac:dyDescent="0.3">
      <c r="A1" s="8"/>
      <c r="B1" s="43" t="s">
        <v>70</v>
      </c>
      <c r="C1" s="9"/>
      <c r="D1" s="7"/>
      <c r="E1" s="7"/>
    </row>
    <row r="2" spans="1:5" ht="15" customHeight="1" x14ac:dyDescent="0.25">
      <c r="A2" t="s">
        <v>83</v>
      </c>
      <c r="B2" t="s">
        <v>79</v>
      </c>
      <c r="C2" t="s">
        <v>80</v>
      </c>
      <c r="D2" t="s">
        <v>81</v>
      </c>
      <c r="E2" t="s">
        <v>82</v>
      </c>
    </row>
    <row r="3" spans="1:5" ht="15" customHeight="1" x14ac:dyDescent="0.25">
      <c r="A3" s="34"/>
      <c r="B3" s="46" t="s">
        <v>60</v>
      </c>
      <c r="C3" s="36">
        <v>0</v>
      </c>
      <c r="D3" s="36">
        <v>0</v>
      </c>
      <c r="E3" s="6">
        <f>'Decoration-Flowers-Gifts-Travel'!$C3-'Decoration-Flowers-Gifts-Travel'!$D3</f>
        <v>0</v>
      </c>
    </row>
    <row r="4" spans="1:5" ht="15" customHeight="1" x14ac:dyDescent="0.25">
      <c r="A4" s="29"/>
      <c r="B4" s="47" t="s">
        <v>67</v>
      </c>
      <c r="C4" s="36">
        <v>300</v>
      </c>
      <c r="D4" s="36">
        <v>320</v>
      </c>
      <c r="E4" s="6">
        <f>'Decoration-Flowers-Gifts-Travel'!$C4-'Decoration-Flowers-Gifts-Travel'!$D4</f>
        <v>-20</v>
      </c>
    </row>
    <row r="5" spans="1:5" ht="15" customHeight="1" x14ac:dyDescent="0.25">
      <c r="A5" s="29"/>
      <c r="B5" s="47" t="s">
        <v>5</v>
      </c>
      <c r="C5" s="36">
        <v>100</v>
      </c>
      <c r="D5" s="36">
        <v>75</v>
      </c>
      <c r="E5" s="6">
        <f>'Decoration-Flowers-Gifts-Travel'!$C5-'Decoration-Flowers-Gifts-Travel'!$D5</f>
        <v>25</v>
      </c>
    </row>
    <row r="6" spans="1:5" ht="15" customHeight="1" x14ac:dyDescent="0.25">
      <c r="A6" s="29"/>
      <c r="B6" s="47" t="s">
        <v>6</v>
      </c>
      <c r="C6" s="36">
        <v>100</v>
      </c>
      <c r="D6" s="36">
        <v>75</v>
      </c>
      <c r="E6" s="6">
        <f>'Decoration-Flowers-Gifts-Travel'!$C6-'Decoration-Flowers-Gifts-Travel'!$D6</f>
        <v>25</v>
      </c>
    </row>
    <row r="7" spans="1:5" ht="15" customHeight="1" x14ac:dyDescent="0.25">
      <c r="A7" s="29"/>
      <c r="B7" s="47" t="s">
        <v>7</v>
      </c>
      <c r="C7" s="36">
        <v>200</v>
      </c>
      <c r="D7" s="36">
        <v>250</v>
      </c>
      <c r="E7" s="6">
        <f>'Decoration-Flowers-Gifts-Travel'!$C7-'Decoration-Flowers-Gifts-Travel'!$D7</f>
        <v>-50</v>
      </c>
    </row>
    <row r="8" spans="1:5" ht="15" customHeight="1" x14ac:dyDescent="0.25">
      <c r="A8" s="33"/>
      <c r="B8" s="52" t="s">
        <v>66</v>
      </c>
      <c r="C8" s="51">
        <f>SUBTOTAL(109,tblDecorations[ESTIMATED])</f>
        <v>700</v>
      </c>
      <c r="D8" s="51">
        <f>SUBTOTAL(109,tblDecorations[ACTUAL])</f>
        <v>720</v>
      </c>
      <c r="E8" s="51">
        <f>SUBTOTAL(109,tblDecorations[OVER/UNDER])</f>
        <v>-20</v>
      </c>
    </row>
    <row r="9" spans="1:5" ht="15" customHeight="1" x14ac:dyDescent="0.3">
      <c r="A9" s="8"/>
      <c r="B9" s="59" t="s">
        <v>71</v>
      </c>
      <c r="C9" s="59"/>
      <c r="D9" s="59"/>
      <c r="E9" s="59"/>
    </row>
    <row r="10" spans="1:5" ht="15" customHeight="1" x14ac:dyDescent="0.3">
      <c r="A10" s="8"/>
      <c r="B10" s="59"/>
      <c r="C10" s="59"/>
      <c r="D10" s="59"/>
      <c r="E10" s="59"/>
    </row>
    <row r="11" spans="1:5" ht="15" customHeight="1" x14ac:dyDescent="0.3">
      <c r="A11" t="s">
        <v>83</v>
      </c>
      <c r="B11" s="43" t="s">
        <v>4</v>
      </c>
      <c r="C11" s="9"/>
      <c r="D11" s="7"/>
      <c r="E11" s="7"/>
    </row>
    <row r="12" spans="1:5" ht="15" customHeight="1" x14ac:dyDescent="0.25">
      <c r="A12" s="34"/>
      <c r="B12" t="s">
        <v>79</v>
      </c>
      <c r="C12" t="s">
        <v>80</v>
      </c>
      <c r="D12" t="s">
        <v>81</v>
      </c>
      <c r="E12" t="s">
        <v>82</v>
      </c>
    </row>
    <row r="13" spans="1:5" ht="15" customHeight="1" x14ac:dyDescent="0.25">
      <c r="A13" s="29"/>
      <c r="B13" s="44" t="s">
        <v>14</v>
      </c>
      <c r="C13" s="30">
        <v>500</v>
      </c>
      <c r="D13" s="30">
        <v>450</v>
      </c>
      <c r="E13" s="35">
        <f>'Decoration-Flowers-Gifts-Travel'!$C13-'Decoration-Flowers-Gifts-Travel'!$D13</f>
        <v>50</v>
      </c>
    </row>
    <row r="14" spans="1:5" ht="15" customHeight="1" x14ac:dyDescent="0.25">
      <c r="A14" s="29"/>
      <c r="B14" s="44" t="s">
        <v>32</v>
      </c>
      <c r="C14" s="30">
        <v>0</v>
      </c>
      <c r="D14" s="30">
        <v>0</v>
      </c>
      <c r="E14" s="32">
        <f>'Decoration-Flowers-Gifts-Travel'!$C14-'Decoration-Flowers-Gifts-Travel'!$D14</f>
        <v>0</v>
      </c>
    </row>
    <row r="15" spans="1:5" ht="15" customHeight="1" x14ac:dyDescent="0.25">
      <c r="A15" s="29"/>
      <c r="B15" s="44" t="s">
        <v>33</v>
      </c>
      <c r="C15" s="30">
        <v>0</v>
      </c>
      <c r="D15" s="30">
        <v>0</v>
      </c>
      <c r="E15" s="32">
        <f>'Decoration-Flowers-Gifts-Travel'!$C15-'Decoration-Flowers-Gifts-Travel'!$D15</f>
        <v>0</v>
      </c>
    </row>
    <row r="16" spans="1:5" ht="15" customHeight="1" x14ac:dyDescent="0.25">
      <c r="A16" s="29"/>
      <c r="B16" s="44" t="s">
        <v>15</v>
      </c>
      <c r="C16" s="30">
        <v>400</v>
      </c>
      <c r="D16" s="30">
        <v>400</v>
      </c>
      <c r="E16" s="32">
        <f>'Decoration-Flowers-Gifts-Travel'!$C16-'Decoration-Flowers-Gifts-Travel'!$D16</f>
        <v>0</v>
      </c>
    </row>
    <row r="17" spans="1:5" ht="15" customHeight="1" x14ac:dyDescent="0.25">
      <c r="A17" s="33"/>
      <c r="B17" s="44" t="s">
        <v>10</v>
      </c>
      <c r="C17" s="30">
        <v>0</v>
      </c>
      <c r="D17" s="30">
        <v>0</v>
      </c>
      <c r="E17" s="32">
        <f>'Decoration-Flowers-Gifts-Travel'!$C17-'Decoration-Flowers-Gifts-Travel'!$D17</f>
        <v>0</v>
      </c>
    </row>
    <row r="18" spans="1:5" ht="15" customHeight="1" x14ac:dyDescent="0.3">
      <c r="A18" s="8"/>
      <c r="B18" s="53" t="s">
        <v>64</v>
      </c>
      <c r="C18" s="55">
        <f>SUBTOTAL(109,tblFlowers[ESTIMATED])</f>
        <v>900</v>
      </c>
      <c r="D18" s="55">
        <f>SUBTOTAL(109,tblFlowers[ACTUAL])</f>
        <v>850</v>
      </c>
      <c r="E18" s="54">
        <f>SUBTOTAL(109,tblFlowers[OVER/UNDER])</f>
        <v>50</v>
      </c>
    </row>
    <row r="19" spans="1:5" ht="15" customHeight="1" x14ac:dyDescent="0.3">
      <c r="A19" s="8"/>
      <c r="B19" s="62"/>
      <c r="C19" s="62"/>
      <c r="D19" s="62"/>
      <c r="E19" s="62"/>
    </row>
    <row r="20" spans="1:5" ht="15" customHeight="1" x14ac:dyDescent="0.3">
      <c r="A20" s="34"/>
      <c r="B20" s="43" t="s">
        <v>8</v>
      </c>
      <c r="C20" s="9"/>
      <c r="D20" s="7"/>
      <c r="E20" s="7"/>
    </row>
    <row r="21" spans="1:5" ht="15" customHeight="1" x14ac:dyDescent="0.25">
      <c r="A21" s="34"/>
      <c r="B21" t="s">
        <v>79</v>
      </c>
      <c r="C21" t="s">
        <v>80</v>
      </c>
      <c r="D21" t="s">
        <v>81</v>
      </c>
      <c r="E21" t="s">
        <v>82</v>
      </c>
    </row>
    <row r="22" spans="1:5" ht="15" customHeight="1" x14ac:dyDescent="0.25">
      <c r="A22" s="29"/>
      <c r="B22" s="44" t="s">
        <v>26</v>
      </c>
      <c r="C22" s="30">
        <v>1000</v>
      </c>
      <c r="D22" s="30">
        <v>400</v>
      </c>
      <c r="E22" s="35">
        <f>'Decoration-Flowers-Gifts-Travel'!$C22-'Decoration-Flowers-Gifts-Travel'!$D22</f>
        <v>600</v>
      </c>
    </row>
    <row r="23" spans="1:5" ht="15" customHeight="1" x14ac:dyDescent="0.25">
      <c r="A23" s="29"/>
      <c r="B23" s="49" t="s">
        <v>96</v>
      </c>
      <c r="C23" s="37">
        <v>150</v>
      </c>
      <c r="D23" s="37">
        <v>200</v>
      </c>
      <c r="E23" s="38">
        <f>'Decoration-Flowers-Gifts-Travel'!$C23-'Decoration-Flowers-Gifts-Travel'!$D23</f>
        <v>-50</v>
      </c>
    </row>
    <row r="24" spans="1:5" ht="15" customHeight="1" x14ac:dyDescent="0.25">
      <c r="A24" s="29"/>
      <c r="B24" s="44" t="s">
        <v>97</v>
      </c>
      <c r="C24" s="30">
        <v>150</v>
      </c>
      <c r="D24" s="30">
        <v>200</v>
      </c>
      <c r="E24" s="32">
        <f>'Decoration-Flowers-Gifts-Travel'!$C24-'Decoration-Flowers-Gifts-Travel'!$D24</f>
        <v>-50</v>
      </c>
    </row>
    <row r="25" spans="1:5" ht="15" customHeight="1" x14ac:dyDescent="0.25">
      <c r="A25" s="33"/>
      <c r="B25" s="44" t="s">
        <v>27</v>
      </c>
      <c r="C25" s="30">
        <v>25</v>
      </c>
      <c r="D25" s="30">
        <v>25</v>
      </c>
      <c r="E25" s="32">
        <f>'Decoration-Flowers-Gifts-Travel'!$C25-'Decoration-Flowers-Gifts-Travel'!$D25</f>
        <v>0</v>
      </c>
    </row>
    <row r="26" spans="1:5" ht="15" customHeight="1" x14ac:dyDescent="0.3">
      <c r="A26" s="8"/>
      <c r="B26" s="44" t="s">
        <v>34</v>
      </c>
      <c r="C26" s="30">
        <v>20</v>
      </c>
      <c r="D26" s="30">
        <v>250</v>
      </c>
      <c r="E26" s="32">
        <f>'Decoration-Flowers-Gifts-Travel'!$C26-'Decoration-Flowers-Gifts-Travel'!$D26</f>
        <v>-230</v>
      </c>
    </row>
    <row r="27" spans="1:5" ht="15" customHeight="1" x14ac:dyDescent="0.25">
      <c r="A27" t="s">
        <v>83</v>
      </c>
      <c r="B27" s="53" t="s">
        <v>65</v>
      </c>
      <c r="C27" s="55">
        <f>SUBTOTAL(109,tblGifts[ESTIMATED])</f>
        <v>1345</v>
      </c>
      <c r="D27" s="55">
        <f>SUBTOTAL(109,tblGifts[ACTUAL])</f>
        <v>1075</v>
      </c>
      <c r="E27" s="54">
        <f>SUBTOTAL(109,tblGifts[OVER/UNDER])</f>
        <v>270</v>
      </c>
    </row>
    <row r="28" spans="1:5" ht="15" customHeight="1" x14ac:dyDescent="0.25">
      <c r="B28" s="62"/>
      <c r="C28" s="62"/>
      <c r="D28" s="62"/>
      <c r="E28" s="62"/>
    </row>
    <row r="29" spans="1:5" ht="15" customHeight="1" x14ac:dyDescent="0.3">
      <c r="A29" s="29"/>
      <c r="B29" s="43" t="s">
        <v>75</v>
      </c>
      <c r="C29" s="9"/>
      <c r="D29" s="7"/>
      <c r="E29" s="7"/>
    </row>
    <row r="30" spans="1:5" ht="15" customHeight="1" x14ac:dyDescent="0.25">
      <c r="A30" s="29"/>
      <c r="B30" t="s">
        <v>79</v>
      </c>
      <c r="C30" t="s">
        <v>80</v>
      </c>
      <c r="D30" t="s">
        <v>81</v>
      </c>
      <c r="E30" t="s">
        <v>82</v>
      </c>
    </row>
    <row r="31" spans="1:5" ht="15" customHeight="1" x14ac:dyDescent="0.25">
      <c r="A31" s="33"/>
      <c r="B31" s="44" t="s">
        <v>52</v>
      </c>
      <c r="C31" s="30">
        <v>100</v>
      </c>
      <c r="D31" s="30">
        <v>125</v>
      </c>
      <c r="E31" s="35">
        <f>'Decoration-Flowers-Gifts-Travel'!$C31-'Decoration-Flowers-Gifts-Travel'!$D31</f>
        <v>-25</v>
      </c>
    </row>
    <row r="32" spans="1:5" ht="15" customHeight="1" x14ac:dyDescent="0.3">
      <c r="A32" s="8"/>
      <c r="B32" s="44" t="s">
        <v>11</v>
      </c>
      <c r="C32" s="30">
        <v>0</v>
      </c>
      <c r="D32" s="30">
        <v>40</v>
      </c>
      <c r="E32" s="32">
        <f>'Decoration-Flowers-Gifts-Travel'!$C32-'Decoration-Flowers-Gifts-Travel'!$D32</f>
        <v>-40</v>
      </c>
    </row>
    <row r="33" spans="1:5" ht="15" customHeight="1" x14ac:dyDescent="0.25">
      <c r="A33" t="s">
        <v>83</v>
      </c>
      <c r="B33" s="44" t="s">
        <v>12</v>
      </c>
      <c r="C33" s="30">
        <v>0</v>
      </c>
      <c r="D33" s="30">
        <v>0</v>
      </c>
      <c r="E33" s="32">
        <f>'Decoration-Flowers-Gifts-Travel'!$C33-'Decoration-Flowers-Gifts-Travel'!$D33</f>
        <v>0</v>
      </c>
    </row>
    <row r="34" spans="1:5" ht="15" customHeight="1" x14ac:dyDescent="0.25">
      <c r="A34" s="34"/>
      <c r="B34" s="53" t="s">
        <v>76</v>
      </c>
      <c r="C34" s="55">
        <f>SUBTOTAL(109,tblTravel[ESTIMATED])</f>
        <v>100</v>
      </c>
      <c r="D34" s="55">
        <f>SUBTOTAL(109,tblTravel[ACTUAL])</f>
        <v>165</v>
      </c>
      <c r="E34" s="54">
        <f>SUBTOTAL(109,tblTravel[OVER/UNDER])</f>
        <v>-65</v>
      </c>
    </row>
    <row r="35" spans="1:5" ht="15" customHeight="1" x14ac:dyDescent="0.25">
      <c r="A35" s="34"/>
      <c r="B35" s="62"/>
      <c r="C35" s="62"/>
      <c r="D35" s="62"/>
      <c r="E35" s="62"/>
    </row>
    <row r="36" spans="1:5" ht="15" customHeight="1" x14ac:dyDescent="0.3">
      <c r="A36" s="29"/>
      <c r="B36" s="43" t="s">
        <v>30</v>
      </c>
      <c r="C36" s="9"/>
      <c r="D36" s="7"/>
      <c r="E36" s="7"/>
    </row>
    <row r="37" spans="1:5" ht="15" customHeight="1" x14ac:dyDescent="0.25">
      <c r="A37" s="29"/>
      <c r="B37" t="s">
        <v>79</v>
      </c>
      <c r="C37" t="s">
        <v>80</v>
      </c>
      <c r="D37" t="s">
        <v>81</v>
      </c>
      <c r="E37" t="s">
        <v>82</v>
      </c>
    </row>
    <row r="38" spans="1:5" ht="15" customHeight="1" x14ac:dyDescent="0.25">
      <c r="A38" s="29"/>
      <c r="B38" s="46" t="s">
        <v>23</v>
      </c>
      <c r="C38" s="36">
        <v>0</v>
      </c>
      <c r="D38" s="36">
        <v>0</v>
      </c>
      <c r="E38" s="6">
        <f>'Decoration-Flowers-Gifts-Travel'!$C38-'Decoration-Flowers-Gifts-Travel'!$D38</f>
        <v>0</v>
      </c>
    </row>
    <row r="39" spans="1:5" ht="15" customHeight="1" x14ac:dyDescent="0.25">
      <c r="A39" s="29"/>
      <c r="B39" s="47" t="s">
        <v>53</v>
      </c>
      <c r="C39" s="36">
        <v>40</v>
      </c>
      <c r="D39" s="36">
        <v>55</v>
      </c>
      <c r="E39" s="6">
        <f>'Decoration-Flowers-Gifts-Travel'!$C39-'Decoration-Flowers-Gifts-Travel'!$D39</f>
        <v>-15</v>
      </c>
    </row>
    <row r="40" spans="1:5" ht="15" customHeight="1" x14ac:dyDescent="0.25">
      <c r="A40" s="29"/>
      <c r="B40" s="46" t="s">
        <v>45</v>
      </c>
      <c r="C40" s="36">
        <v>0</v>
      </c>
      <c r="D40" s="36">
        <v>0</v>
      </c>
      <c r="E40" s="6">
        <f>'Decoration-Flowers-Gifts-Travel'!$C40-'Decoration-Flowers-Gifts-Travel'!$D40</f>
        <v>0</v>
      </c>
    </row>
    <row r="41" spans="1:5" ht="15" customHeight="1" x14ac:dyDescent="0.25">
      <c r="A41" s="29"/>
      <c r="B41" s="47" t="s">
        <v>46</v>
      </c>
      <c r="C41" s="36">
        <v>450</v>
      </c>
      <c r="D41" s="36">
        <v>450</v>
      </c>
      <c r="E41" s="6">
        <f>'Decoration-Flowers-Gifts-Travel'!$C41-'Decoration-Flowers-Gifts-Travel'!$D41</f>
        <v>0</v>
      </c>
    </row>
    <row r="42" spans="1:5" ht="15" customHeight="1" x14ac:dyDescent="0.25">
      <c r="A42" s="29"/>
      <c r="B42" s="47" t="s">
        <v>47</v>
      </c>
      <c r="C42" s="36">
        <v>20</v>
      </c>
      <c r="D42" s="36">
        <v>50</v>
      </c>
      <c r="E42" s="6">
        <f>'Decoration-Flowers-Gifts-Travel'!$C42-'Decoration-Flowers-Gifts-Travel'!$D42</f>
        <v>-30</v>
      </c>
    </row>
    <row r="43" spans="1:5" ht="15" customHeight="1" x14ac:dyDescent="0.25">
      <c r="A43" s="29"/>
      <c r="B43" s="47" t="s">
        <v>28</v>
      </c>
      <c r="C43" s="36">
        <v>30</v>
      </c>
      <c r="D43" s="36">
        <v>20</v>
      </c>
      <c r="E43" s="6">
        <f>'Decoration-Flowers-Gifts-Travel'!$C43-'Decoration-Flowers-Gifts-Travel'!$D43</f>
        <v>10</v>
      </c>
    </row>
    <row r="44" spans="1:5" ht="15" customHeight="1" x14ac:dyDescent="0.25">
      <c r="A44" s="33"/>
      <c r="B44" s="47" t="s">
        <v>48</v>
      </c>
      <c r="C44" s="36">
        <v>45</v>
      </c>
      <c r="D44" s="36">
        <v>46</v>
      </c>
      <c r="E44" s="6">
        <f>'Decoration-Flowers-Gifts-Travel'!$C44-'Decoration-Flowers-Gifts-Travel'!$D44</f>
        <v>-1</v>
      </c>
    </row>
    <row r="45" spans="1:5" ht="15" customHeight="1" x14ac:dyDescent="0.25">
      <c r="B45" s="47" t="s">
        <v>49</v>
      </c>
      <c r="C45" s="36">
        <v>0</v>
      </c>
      <c r="D45" s="36">
        <v>0</v>
      </c>
      <c r="E45" s="6">
        <f>'Decoration-Flowers-Gifts-Travel'!$C45-'Decoration-Flowers-Gifts-Travel'!$D45</f>
        <v>0</v>
      </c>
    </row>
    <row r="46" spans="1:5" ht="15" customHeight="1" x14ac:dyDescent="0.25">
      <c r="B46" s="47" t="s">
        <v>29</v>
      </c>
      <c r="C46" s="36">
        <v>300</v>
      </c>
      <c r="D46" s="36">
        <v>400</v>
      </c>
      <c r="E46" s="6">
        <f>'Decoration-Flowers-Gifts-Travel'!$C46-'Decoration-Flowers-Gifts-Travel'!$D46</f>
        <v>-100</v>
      </c>
    </row>
    <row r="47" spans="1:5" ht="15" customHeight="1" x14ac:dyDescent="0.25">
      <c r="B47" s="47" t="s">
        <v>50</v>
      </c>
      <c r="C47" s="36">
        <v>0</v>
      </c>
      <c r="D47" s="36">
        <v>0</v>
      </c>
      <c r="E47" s="6">
        <f>'Decoration-Flowers-Gifts-Travel'!$C47-'Decoration-Flowers-Gifts-Travel'!$D47</f>
        <v>0</v>
      </c>
    </row>
    <row r="48" spans="1:5" ht="15" customHeight="1" x14ac:dyDescent="0.25">
      <c r="B48" s="52" t="s">
        <v>63</v>
      </c>
      <c r="C48" s="51">
        <f>SUBTOTAL(109,tblOtherExp[ESTIMATED])</f>
        <v>885</v>
      </c>
      <c r="D48" s="51">
        <f>SUBTOTAL(109,tblOtherExp[ACTUAL])</f>
        <v>1021</v>
      </c>
      <c r="E48" s="51">
        <f>SUBTOTAL(109,tblOtherExp[OVER/UNDER])</f>
        <v>-136</v>
      </c>
    </row>
  </sheetData>
  <mergeCells count="5">
    <mergeCell ref="B9:E9"/>
    <mergeCell ref="B10:E10"/>
    <mergeCell ref="B19:E19"/>
    <mergeCell ref="B28:E28"/>
    <mergeCell ref="B35:E35"/>
  </mergeCells>
  <printOptions horizontalCentered="1"/>
  <pageMargins left="0.7" right="0.7" top="0.75" bottom="0.75" header="0.3" footer="0.3"/>
  <pageSetup fitToHeight="0" orientation="portrait" r:id="rId1"/>
  <headerFooter differentFirst="1">
    <oddFooter>Page &amp;P of &amp;N</oddFooter>
  </headerFooter>
  <tableParts count="5">
    <tablePart r:id="rId2"/>
    <tablePart r:id="rId3"/>
    <tablePart r:id="rId4"/>
    <tablePart r:id="rId5"/>
    <tablePart r:id="rId6"/>
  </tableParts>
  <extLst>
    <ext xmlns:x14="http://schemas.microsoft.com/office/spreadsheetml/2009/9/main" uri="{78C0D931-6437-407d-A8EE-F0AAD7539E65}">
      <x14:conditionalFormattings>
        <x14:conditionalFormatting xmlns:xm="http://schemas.microsoft.com/office/excel/2006/main">
          <x14:cfRule type="iconSet" priority="1" id="{EE8D0938-2719-4215-91C1-34331E565631}">
            <x14:iconSet iconSet="3Triangles" custom="1">
              <x14:cfvo type="percent">
                <xm:f>0</xm:f>
              </x14:cfvo>
              <x14:cfvo type="num">
                <xm:f>0</xm:f>
              </x14:cfvo>
              <x14:cfvo type="num">
                <xm:f>1</xm:f>
              </x14:cfvo>
              <x14:cfIcon iconSet="3ArrowsGray" iconId="0"/>
              <x14:cfIcon iconSet="NoIcons" iconId="0"/>
              <x14:cfIcon iconSet="3ArrowsGray" iconId="2"/>
            </x14:iconSet>
          </x14:cfRule>
          <xm:sqref>E38:E47 E31:E33 E22:E26 E13:E17 E3:E7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22</vt:i4>
      </vt:variant>
    </vt:vector>
  </HeadingPairs>
  <TitlesOfParts>
    <vt:vector size="25" baseType="lpstr">
      <vt:lpstr>Wedding Budget</vt:lpstr>
      <vt:lpstr>Apparel-Reception-Music-Pics</vt:lpstr>
      <vt:lpstr>Decoration-Flowers-Gifts-Travel</vt:lpstr>
      <vt:lpstr>Apparel_Total_act</vt:lpstr>
      <vt:lpstr>Apparel_Total_est</vt:lpstr>
      <vt:lpstr>Decorations_Total_act</vt:lpstr>
      <vt:lpstr>Decorations_Total_est</vt:lpstr>
      <vt:lpstr>Flowers_Total_act</vt:lpstr>
      <vt:lpstr>Flowers_Total_est</vt:lpstr>
      <vt:lpstr>Gifts_Total_act</vt:lpstr>
      <vt:lpstr>Gifts_Total_est</vt:lpstr>
      <vt:lpstr>Music_Entertainment_Total_act</vt:lpstr>
      <vt:lpstr>Music_Entertainment_Total_est</vt:lpstr>
      <vt:lpstr>Other_Expenses_Total_act</vt:lpstr>
      <vt:lpstr>Other_Expenses_Total_est</vt:lpstr>
      <vt:lpstr>Photography_Total_act</vt:lpstr>
      <vt:lpstr>Photography_Total_est</vt:lpstr>
      <vt:lpstr>'Apparel-Reception-Music-Pics'!Print_Titles</vt:lpstr>
      <vt:lpstr>'Decoration-Flowers-Gifts-Travel'!Print_Titles</vt:lpstr>
      <vt:lpstr>Printing__Stationery_Total_act</vt:lpstr>
      <vt:lpstr>Printing__Stationery_Total_est</vt:lpstr>
      <vt:lpstr>Reception_Total_act</vt:lpstr>
      <vt:lpstr>Reception_Total_est</vt:lpstr>
      <vt:lpstr>Travel_Transportation_Total_act</vt:lpstr>
      <vt:lpstr>Travel_Transportation_Total_est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Windows User</dc:creator>
  <cp:lastModifiedBy>Windows User</cp:lastModifiedBy>
  <cp:lastPrinted>2015-08-28T13:08:12Z</cp:lastPrinted>
  <dcterms:created xsi:type="dcterms:W3CDTF">2015-08-27T23:31:30Z</dcterms:created>
  <dcterms:modified xsi:type="dcterms:W3CDTF">2017-06-11T12:51:13Z</dcterms:modified>
</cp:coreProperties>
</file>