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a\Desktop\ALL PROJECTS\Assignment\Assignment Rita\File Kloter 4 + Posting Techknowtimes\"/>
    </mc:Choice>
  </mc:AlternateContent>
  <bookViews>
    <workbookView xWindow="0" yWindow="0" windowWidth="25200" windowHeight="12570"/>
  </bookViews>
  <sheets>
    <sheet name="Bond Amortization (Digital)" sheetId="1" r:id="rId1"/>
    <sheet name="Bond Amortization (Print)" sheetId="3" r:id="rId2"/>
  </sheets>
  <definedNames>
    <definedName name="CouponRate">'Bond Amortization (Digital)'!$C$8</definedName>
    <definedName name="EffectiveRate">'Bond Amortization (Digital)'!$C$9</definedName>
    <definedName name="FaceValue">'Bond Amortization (Digital)'!$C$6</definedName>
    <definedName name="LastRow">COUNTIF(AmortizationSchedule[PAYMENTS],"&gt;1")+14</definedName>
    <definedName name="_xlnm.Print_Area" localSheetId="0">Print_Area_Reset</definedName>
    <definedName name="_xlnm.Print_Area" localSheetId="1">Print_Area_Reset_2</definedName>
    <definedName name="Print_Area_Reset">OFFSET('Bond Amortization (Digital)'!$A$1:$G$48,0,0,LastRow)</definedName>
    <definedName name="Print_Area_Reset_2">OFFSET('Bond Amortization (Print)'!$A$1:$G$48,0,0,LastRow)</definedName>
    <definedName name="_xlnm.Print_Titles" localSheetId="0">'Bond Amortization (Digital)'!$13:$13</definedName>
    <definedName name="_xlnm.Print_Titles" localSheetId="1">'Bond Amortization (Print)'!$13:$13</definedName>
    <definedName name="PurchasePrice">'Bond Amortization (Digital)'!$C$5</definedName>
    <definedName name="YearsToMaturity">'Bond Amortization (Digital)'!$C$7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C9" i="3"/>
  <c r="C8" i="3"/>
  <c r="C6" i="3"/>
  <c r="B48" i="3"/>
  <c r="C48" i="3" s="1"/>
  <c r="B47" i="3"/>
  <c r="C47" i="3" s="1"/>
  <c r="B46" i="3"/>
  <c r="B45" i="3"/>
  <c r="C45" i="3" s="1"/>
  <c r="B44" i="3"/>
  <c r="C44" i="3" s="1"/>
  <c r="B43" i="3"/>
  <c r="C43" i="3" s="1"/>
  <c r="B42" i="3"/>
  <c r="B41" i="3"/>
  <c r="C41" i="3" s="1"/>
  <c r="B40" i="3"/>
  <c r="C40" i="3" s="1"/>
  <c r="B39" i="3"/>
  <c r="C39" i="3" s="1"/>
  <c r="B38" i="3"/>
  <c r="B37" i="3"/>
  <c r="C37" i="3" s="1"/>
  <c r="B36" i="3"/>
  <c r="C36" i="3" s="1"/>
  <c r="B35" i="3"/>
  <c r="C35" i="3" s="1"/>
  <c r="B34" i="3"/>
  <c r="B33" i="3"/>
  <c r="C33" i="3" s="1"/>
  <c r="B32" i="3"/>
  <c r="C32" i="3" s="1"/>
  <c r="B31" i="3"/>
  <c r="C31" i="3" s="1"/>
  <c r="B30" i="3"/>
  <c r="B29" i="3"/>
  <c r="C29" i="3" s="1"/>
  <c r="B28" i="3"/>
  <c r="C28" i="3" s="1"/>
  <c r="B27" i="3"/>
  <c r="C27" i="3" s="1"/>
  <c r="B26" i="3"/>
  <c r="B25" i="3"/>
  <c r="C25" i="3" s="1"/>
  <c r="B24" i="3"/>
  <c r="C24" i="3" s="1"/>
  <c r="B23" i="3"/>
  <c r="C23" i="3" s="1"/>
  <c r="B22" i="3"/>
  <c r="B21" i="3"/>
  <c r="C21" i="3" s="1"/>
  <c r="B20" i="3"/>
  <c r="C20" i="3" s="1"/>
  <c r="B19" i="3"/>
  <c r="C19" i="3" s="1"/>
  <c r="B18" i="3"/>
  <c r="B17" i="3"/>
  <c r="B16" i="3"/>
  <c r="C16" i="3" s="1"/>
  <c r="B15" i="3"/>
  <c r="C15" i="3" s="1"/>
  <c r="B14" i="3"/>
  <c r="B48" i="1"/>
  <c r="C48" i="1" s="1"/>
  <c r="B47" i="1"/>
  <c r="C47" i="1" s="1"/>
  <c r="B46" i="1"/>
  <c r="C46" i="1" s="1"/>
  <c r="B45" i="1"/>
  <c r="C45" i="1" s="1"/>
  <c r="B44" i="1"/>
  <c r="B43" i="1"/>
  <c r="C43" i="1" s="1"/>
  <c r="C26" i="3" l="1"/>
  <c r="C14" i="3"/>
  <c r="C18" i="3"/>
  <c r="C22" i="3"/>
  <c r="C30" i="3"/>
  <c r="C17" i="3"/>
  <c r="C34" i="3"/>
  <c r="C38" i="3"/>
  <c r="C42" i="3"/>
  <c r="C46" i="3"/>
  <c r="C44" i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14" i="1"/>
  <c r="C14" i="1" s="1"/>
  <c r="B15" i="1"/>
  <c r="C15" i="1" s="1"/>
  <c r="B16" i="1"/>
  <c r="B17" i="1"/>
  <c r="C17" i="1" s="1"/>
  <c r="B18" i="1"/>
  <c r="C18" i="1" s="1"/>
  <c r="B19" i="1"/>
  <c r="C19" i="1" s="1"/>
  <c r="B20" i="1"/>
  <c r="B21" i="1"/>
  <c r="C21" i="1" s="1"/>
  <c r="B22" i="1"/>
  <c r="C22" i="1" s="1"/>
  <c r="B23" i="1"/>
  <c r="B24" i="1"/>
  <c r="D14" i="1" l="1"/>
  <c r="E14" i="1" s="1"/>
  <c r="C20" i="1"/>
  <c r="C24" i="1"/>
  <c r="C16" i="1"/>
  <c r="C23" i="1"/>
  <c r="F14" i="1" l="1"/>
  <c r="D15" i="1" l="1"/>
  <c r="E15" i="1" s="1"/>
  <c r="F15" i="1" s="1"/>
  <c r="D16" i="1" l="1"/>
  <c r="E16" i="1" s="1"/>
  <c r="F16" i="1" s="1"/>
  <c r="D17" i="1" l="1"/>
  <c r="E17" i="1" s="1"/>
  <c r="F17" i="1" l="1"/>
  <c r="D18" i="1" l="1"/>
  <c r="E18" i="1" s="1"/>
  <c r="F18" i="1" l="1"/>
  <c r="D19" i="1" l="1"/>
  <c r="E19" i="1" s="1"/>
  <c r="F19" i="1" l="1"/>
  <c r="D20" i="1" l="1"/>
  <c r="E20" i="1" s="1"/>
  <c r="F20" i="1" l="1"/>
  <c r="D21" i="1" l="1"/>
  <c r="E21" i="1" s="1"/>
  <c r="F21" i="1" l="1"/>
  <c r="D22" i="1" l="1"/>
  <c r="E22" i="1" s="1"/>
  <c r="F22" i="1" s="1"/>
  <c r="D23" i="1" l="1"/>
  <c r="E23" i="1" s="1"/>
  <c r="F23" i="1" s="1"/>
  <c r="D24" i="1" l="1"/>
  <c r="E24" i="1" s="1"/>
  <c r="F24" i="1" s="1"/>
  <c r="D25" i="1" l="1"/>
  <c r="E25" i="1" s="1"/>
  <c r="F25" i="1" s="1"/>
  <c r="D26" i="1" l="1"/>
  <c r="E26" i="1" s="1"/>
  <c r="F26" i="1" s="1"/>
  <c r="D27" i="1" l="1"/>
  <c r="E27" i="1" s="1"/>
  <c r="F27" i="1" s="1"/>
  <c r="D28" i="1" l="1"/>
  <c r="E28" i="1" s="1"/>
  <c r="F28" i="1" s="1"/>
  <c r="D29" i="1" l="1"/>
  <c r="E29" i="1" s="1"/>
  <c r="F29" i="1" s="1"/>
  <c r="D30" i="1" l="1"/>
  <c r="E30" i="1" s="1"/>
  <c r="F30" i="1" s="1"/>
  <c r="D31" i="1" l="1"/>
  <c r="E31" i="1" s="1"/>
  <c r="F31" i="1" s="1"/>
  <c r="D32" i="1" l="1"/>
  <c r="E32" i="1" s="1"/>
  <c r="F32" i="1" s="1"/>
  <c r="D33" i="1" l="1"/>
  <c r="E33" i="1" s="1"/>
  <c r="F33" i="1" s="1"/>
  <c r="D34" i="1" l="1"/>
  <c r="E34" i="1" s="1"/>
  <c r="F34" i="1" s="1"/>
  <c r="D35" i="1" l="1"/>
  <c r="E35" i="1" s="1"/>
  <c r="F35" i="1" s="1"/>
  <c r="D36" i="1" l="1"/>
  <c r="E36" i="1" s="1"/>
  <c r="F36" i="1" s="1"/>
  <c r="D37" i="1" l="1"/>
  <c r="E37" i="1" s="1"/>
  <c r="F37" i="1" s="1"/>
  <c r="D38" i="1" l="1"/>
  <c r="E38" i="1" s="1"/>
  <c r="F38" i="1" s="1"/>
  <c r="D39" i="1" l="1"/>
  <c r="E39" i="1" s="1"/>
  <c r="F39" i="1" s="1"/>
  <c r="D40" i="1" l="1"/>
  <c r="E40" i="1" s="1"/>
  <c r="F40" i="1" s="1"/>
  <c r="D41" i="1" l="1"/>
  <c r="E41" i="1" s="1"/>
  <c r="F41" i="1" s="1"/>
  <c r="D42" i="1" l="1"/>
  <c r="E42" i="1" s="1"/>
  <c r="F42" i="1" s="1"/>
  <c r="D43" i="1" l="1"/>
  <c r="E43" i="1" s="1"/>
  <c r="F43" i="1" s="1"/>
  <c r="D44" i="1" l="1"/>
  <c r="E44" i="1" s="1"/>
  <c r="F44" i="1" s="1"/>
  <c r="D45" i="1" l="1"/>
  <c r="E45" i="1" s="1"/>
  <c r="F45" i="1" s="1"/>
  <c r="D46" i="1" l="1"/>
  <c r="E46" i="1" s="1"/>
  <c r="F46" i="1" s="1"/>
  <c r="D47" i="1" l="1"/>
  <c r="E47" i="1" s="1"/>
  <c r="F47" i="1" s="1"/>
  <c r="D48" i="1" l="1"/>
  <c r="E48" i="1" s="1"/>
  <c r="F48" i="1" s="1"/>
  <c r="D14" i="3"/>
  <c r="E14" i="3" s="1"/>
  <c r="F14" i="3" s="1"/>
  <c r="D15" i="3" l="1"/>
  <c r="E15" i="3" s="1"/>
  <c r="F15" i="3" s="1"/>
  <c r="D16" i="3" l="1"/>
  <c r="E16" i="3" s="1"/>
  <c r="F16" i="3" s="1"/>
  <c r="D17" i="3" l="1"/>
  <c r="E17" i="3" s="1"/>
  <c r="F17" i="3" s="1"/>
  <c r="D18" i="3" l="1"/>
  <c r="E18" i="3" s="1"/>
  <c r="F18" i="3" s="1"/>
  <c r="D19" i="3" l="1"/>
  <c r="E19" i="3" s="1"/>
  <c r="F19" i="3" s="1"/>
  <c r="D20" i="3" l="1"/>
  <c r="E20" i="3" s="1"/>
  <c r="F20" i="3" s="1"/>
  <c r="D21" i="3" l="1"/>
  <c r="E21" i="3" s="1"/>
  <c r="F21" i="3" s="1"/>
  <c r="D22" i="3" l="1"/>
  <c r="E22" i="3" s="1"/>
  <c r="F22" i="3" s="1"/>
  <c r="D23" i="3" l="1"/>
  <c r="E23" i="3" s="1"/>
  <c r="F23" i="3" s="1"/>
  <c r="D24" i="3" l="1"/>
  <c r="E24" i="3" s="1"/>
  <c r="F24" i="3" s="1"/>
  <c r="D25" i="3" l="1"/>
  <c r="E25" i="3" s="1"/>
  <c r="F25" i="3" s="1"/>
  <c r="D26" i="3" l="1"/>
  <c r="E26" i="3" s="1"/>
  <c r="F26" i="3" s="1"/>
  <c r="D27" i="3" l="1"/>
  <c r="E27" i="3" s="1"/>
  <c r="F27" i="3" s="1"/>
  <c r="D28" i="3" l="1"/>
  <c r="E28" i="3" s="1"/>
  <c r="F28" i="3" s="1"/>
  <c r="D29" i="3" l="1"/>
  <c r="E29" i="3" s="1"/>
  <c r="F29" i="3" s="1"/>
  <c r="D30" i="3" l="1"/>
  <c r="E30" i="3" s="1"/>
  <c r="F30" i="3" s="1"/>
  <c r="D31" i="3" l="1"/>
  <c r="E31" i="3" s="1"/>
  <c r="F31" i="3" s="1"/>
  <c r="D32" i="3" l="1"/>
  <c r="E32" i="3" s="1"/>
  <c r="F32" i="3" s="1"/>
  <c r="D33" i="3" l="1"/>
  <c r="E33" i="3" s="1"/>
  <c r="F33" i="3" s="1"/>
  <c r="D34" i="3" l="1"/>
  <c r="E34" i="3" s="1"/>
  <c r="F34" i="3" s="1"/>
  <c r="D35" i="3" l="1"/>
  <c r="E35" i="3" s="1"/>
  <c r="F35" i="3" s="1"/>
  <c r="D36" i="3" l="1"/>
  <c r="E36" i="3" s="1"/>
  <c r="F36" i="3" s="1"/>
  <c r="D37" i="3" l="1"/>
  <c r="E37" i="3" s="1"/>
  <c r="F37" i="3" s="1"/>
  <c r="D38" i="3" l="1"/>
  <c r="E38" i="3" s="1"/>
  <c r="F38" i="3" s="1"/>
  <c r="D39" i="3" l="1"/>
  <c r="E39" i="3" s="1"/>
  <c r="F39" i="3" s="1"/>
  <c r="D40" i="3" l="1"/>
  <c r="E40" i="3" s="1"/>
  <c r="F40" i="3" s="1"/>
  <c r="D41" i="3" l="1"/>
  <c r="E41" i="3" s="1"/>
  <c r="F41" i="3" s="1"/>
  <c r="D42" i="3" l="1"/>
  <c r="E42" i="3" s="1"/>
  <c r="F42" i="3" s="1"/>
  <c r="D43" i="3" l="1"/>
  <c r="E43" i="3" s="1"/>
  <c r="F43" i="3" s="1"/>
  <c r="D44" i="3" l="1"/>
  <c r="E44" i="3" s="1"/>
  <c r="F44" i="3" s="1"/>
  <c r="D45" i="3" l="1"/>
  <c r="E45" i="3" s="1"/>
  <c r="F45" i="3" s="1"/>
  <c r="D46" i="3" l="1"/>
  <c r="E46" i="3" s="1"/>
  <c r="F46" i="3" s="1"/>
  <c r="D47" i="3" l="1"/>
  <c r="E47" i="3" s="1"/>
  <c r="F47" i="3" s="1"/>
  <c r="D48" i="3" l="1"/>
  <c r="E48" i="3" s="1"/>
  <c r="F48" i="3" s="1"/>
</calcChain>
</file>

<file path=xl/sharedStrings.xml><?xml version="1.0" encoding="utf-8"?>
<sst xmlns="http://schemas.openxmlformats.org/spreadsheetml/2006/main" count="30" uniqueCount="15">
  <si>
    <t>PAYMENTS</t>
  </si>
  <si>
    <t>CASH PAID</t>
  </si>
  <si>
    <t>EXPENSE</t>
  </si>
  <si>
    <t>AMORTIZATION</t>
  </si>
  <si>
    <t>OF (DISCOUNT)</t>
  </si>
  <si>
    <t>OR PREMIUM</t>
  </si>
  <si>
    <t>CARRYING</t>
  </si>
  <si>
    <t>AMOUNT</t>
  </si>
  <si>
    <t>BOND PURCHASE PRICE</t>
  </si>
  <si>
    <t>FACE VALUE OF BOND</t>
  </si>
  <si>
    <t>YEARS UNTIL MATURITY</t>
  </si>
  <si>
    <t>COUPON RATE</t>
  </si>
  <si>
    <t>EFFECTIVE RATE</t>
  </si>
  <si>
    <t>OUR BOND</t>
  </si>
  <si>
    <t>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</si>
</sst>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;;"/>
    <numFmt numFmtId="165" formatCode="0;;"/>
  </numFmts>
  <fonts count="12" x14ac:knownFonts="1">
    <font>
      <sz val="11"/>
      <color theme="2"/>
      <name val="Bookman Old Style"/>
      <family val="2"/>
      <scheme val="minor"/>
    </font>
    <font>
      <sz val="11"/>
      <color theme="1"/>
      <name val="Bookman Old Style"/>
      <family val="2"/>
      <scheme val="minor"/>
    </font>
    <font>
      <sz val="11"/>
      <color theme="1"/>
      <name val="Bookman Old Style"/>
      <family val="2"/>
      <scheme val="minor"/>
    </font>
    <font>
      <sz val="11"/>
      <color theme="2"/>
      <name val="Bookman Old Style"/>
      <family val="2"/>
      <scheme val="minor"/>
    </font>
    <font>
      <b/>
      <sz val="14"/>
      <color theme="4"/>
      <name val="Corbel"/>
      <family val="2"/>
      <scheme val="major"/>
    </font>
    <font>
      <sz val="11"/>
      <color theme="2"/>
      <name val="Corbel"/>
      <family val="2"/>
      <scheme val="major"/>
    </font>
    <font>
      <sz val="14"/>
      <color theme="2"/>
      <name val="Bookman Old Style"/>
      <family val="2"/>
      <scheme val="minor"/>
    </font>
    <font>
      <i/>
      <sz val="20"/>
      <color theme="4"/>
      <name val="Bookman Old Style"/>
      <family val="2"/>
      <scheme val="minor"/>
    </font>
    <font>
      <b/>
      <sz val="30"/>
      <color theme="2"/>
      <name val="Corbel"/>
      <family val="2"/>
      <scheme val="major"/>
    </font>
    <font>
      <i/>
      <sz val="59"/>
      <color theme="4"/>
      <name val="Bookman Old Style"/>
      <family val="2"/>
      <scheme val="minor"/>
    </font>
    <font>
      <sz val="11"/>
      <color theme="3" tint="9.9948118533890809E-2"/>
      <name val="Corbel"/>
      <family val="2"/>
      <scheme val="major"/>
    </font>
    <font>
      <b/>
      <sz val="30"/>
      <color theme="3" tint="9.9948118533890809E-2"/>
      <name val="Corbe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theme="0" tint="-4.9989318521683403E-2"/>
      </bottom>
      <diagonal/>
    </border>
  </borders>
  <cellStyleXfs count="15">
    <xf numFmtId="0" fontId="0" fillId="0" borderId="0">
      <alignment vertical="center"/>
    </xf>
    <xf numFmtId="164" fontId="1" fillId="0" borderId="0" applyFont="0" applyFill="0" applyBorder="0" applyProtection="0">
      <alignment horizontal="right" vertical="center"/>
    </xf>
    <xf numFmtId="10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165" fontId="6" fillId="0" borderId="0" applyFill="0" applyBorder="0" applyProtection="0">
      <alignment horizontal="center" vertical="center"/>
    </xf>
    <xf numFmtId="0" fontId="9" fillId="0" borderId="0" applyNumberFormat="0" applyFill="0" applyBorder="0" applyProtection="0">
      <alignment vertical="center"/>
    </xf>
    <xf numFmtId="0" fontId="7" fillId="2" borderId="1" applyNumberFormat="0" applyFill="0" applyBorder="0" applyProtection="0">
      <alignment horizontal="left" vertical="center"/>
    </xf>
    <xf numFmtId="0" fontId="4" fillId="0" borderId="0" applyNumberFormat="0" applyFill="0" applyBorder="0" applyProtection="0">
      <alignment vertical="top"/>
    </xf>
    <xf numFmtId="0" fontId="5" fillId="0" borderId="0" applyNumberFormat="0" applyFill="0" applyBorder="0" applyAlignment="0" applyProtection="0">
      <alignment vertical="center"/>
    </xf>
    <xf numFmtId="165" fontId="6" fillId="0" borderId="0" applyNumberFormat="0" applyFill="0" applyBorder="0" applyProtection="0">
      <alignment horizontal="right" vertical="center" indent="1"/>
    </xf>
    <xf numFmtId="0" fontId="3" fillId="0" borderId="2" applyNumberFormat="0" applyFont="0" applyFill="0" applyAlignment="0" applyProtection="0">
      <alignment vertical="center"/>
    </xf>
    <xf numFmtId="164" fontId="6" fillId="0" borderId="0" applyFill="0" applyBorder="0" applyProtection="0">
      <alignment horizontal="right" vertical="center" indent="1"/>
    </xf>
    <xf numFmtId="0" fontId="10" fillId="0" borderId="0" applyFill="0" applyBorder="0" applyAlignment="0" applyProtection="0">
      <alignment vertical="center"/>
    </xf>
    <xf numFmtId="0" fontId="3" fillId="0" borderId="3" applyFont="0" applyFill="0" applyAlignment="0" applyProtection="0">
      <alignment vertical="center"/>
    </xf>
    <xf numFmtId="0" fontId="11" fillId="0" borderId="0" applyFill="0" applyBorder="0" applyAlignment="0" applyProtection="0"/>
  </cellStyleXfs>
  <cellXfs count="24">
    <xf numFmtId="0" fontId="0" fillId="0" borderId="0" xfId="0">
      <alignment vertical="center"/>
    </xf>
    <xf numFmtId="165" fontId="6" fillId="0" borderId="0" xfId="4">
      <alignment horizontal="center" vertical="center"/>
    </xf>
    <xf numFmtId="0" fontId="4" fillId="0" borderId="0" xfId="7">
      <alignment vertical="top"/>
    </xf>
    <xf numFmtId="164" fontId="6" fillId="0" borderId="0" xfId="11">
      <alignment horizontal="right" vertical="center" indent="1"/>
    </xf>
    <xf numFmtId="0" fontId="9" fillId="0" borderId="0" xfId="5" applyAlignment="1">
      <alignment horizontal="left" indent="1"/>
    </xf>
    <xf numFmtId="0" fontId="4" fillId="0" borderId="0" xfId="7" applyAlignment="1">
      <alignment horizontal="right" vertical="top" indent="1"/>
    </xf>
    <xf numFmtId="0" fontId="10" fillId="0" borderId="3" xfId="13" applyFont="1">
      <alignment vertical="center"/>
    </xf>
    <xf numFmtId="0" fontId="7" fillId="0" borderId="3" xfId="13" applyFont="1" applyFill="1" applyAlignment="1">
      <alignment horizontal="left" vertical="center"/>
    </xf>
    <xf numFmtId="0" fontId="11" fillId="0" borderId="0" xfId="14" applyAlignment="1">
      <alignment horizontal="left" indent="2"/>
    </xf>
    <xf numFmtId="10" fontId="7" fillId="0" borderId="3" xfId="2" applyFont="1" applyFill="1" applyBorder="1" applyAlignment="1">
      <alignment horizontal="left" vertical="center"/>
    </xf>
    <xf numFmtId="164" fontId="7" fillId="0" borderId="3" xfId="1" applyFont="1" applyFill="1" applyBorder="1" applyAlignment="1">
      <alignment horizontal="left" vertical="center"/>
    </xf>
    <xf numFmtId="0" fontId="4" fillId="0" borderId="0" xfId="7" applyAlignment="1">
      <alignment horizontal="center" vertical="top"/>
    </xf>
    <xf numFmtId="0" fontId="8" fillId="3" borderId="0" xfId="3" applyFill="1" applyAlignment="1">
      <alignment horizontal="left" indent="2"/>
    </xf>
    <xf numFmtId="0" fontId="0" fillId="3" borderId="0" xfId="0" applyFill="1">
      <alignment vertical="center"/>
    </xf>
    <xf numFmtId="0" fontId="9" fillId="3" borderId="0" xfId="5" applyFill="1" applyAlignment="1">
      <alignment horizontal="left" indent="1"/>
    </xf>
    <xf numFmtId="0" fontId="5" fillId="3" borderId="2" xfId="10" applyFont="1" applyFill="1">
      <alignment vertical="center"/>
    </xf>
    <xf numFmtId="164" fontId="7" fillId="3" borderId="2" xfId="10" applyNumberFormat="1" applyFont="1" applyFill="1" applyAlignment="1">
      <alignment horizontal="left" vertical="center"/>
    </xf>
    <xf numFmtId="0" fontId="7" fillId="3" borderId="2" xfId="10" applyFont="1" applyFill="1" applyAlignment="1">
      <alignment horizontal="left" vertical="center"/>
    </xf>
    <xf numFmtId="10" fontId="7" fillId="3" borderId="2" xfId="10" applyNumberFormat="1" applyFont="1" applyFill="1" applyAlignment="1">
      <alignment horizontal="left" vertical="center"/>
    </xf>
    <xf numFmtId="0" fontId="4" fillId="3" borderId="0" xfId="7" applyFill="1">
      <alignment vertical="top"/>
    </xf>
    <xf numFmtId="0" fontId="4" fillId="3" borderId="0" xfId="7" applyFill="1" applyAlignment="1">
      <alignment horizontal="right" vertical="top" indent="1"/>
    </xf>
    <xf numFmtId="0" fontId="4" fillId="3" borderId="0" xfId="7" applyFill="1" applyAlignment="1">
      <alignment horizontal="center" vertical="top"/>
    </xf>
    <xf numFmtId="165" fontId="6" fillId="3" borderId="0" xfId="4" applyFill="1">
      <alignment horizontal="center" vertical="center"/>
    </xf>
    <xf numFmtId="164" fontId="6" fillId="3" borderId="0" xfId="11" applyFill="1">
      <alignment horizontal="right" vertical="center" indent="1"/>
    </xf>
  </cellXfs>
  <cellStyles count="15">
    <cellStyle name="Currency" xfId="1" builtinId="4" customBuiltin="1"/>
    <cellStyle name="Heading 1" xfId="5" builtinId="16" customBuiltin="1"/>
    <cellStyle name="Input" xfId="6" builtinId="20" customBuiltin="1"/>
    <cellStyle name="Input Labels" xfId="8"/>
    <cellStyle name="Input Labels 2" xfId="12"/>
    <cellStyle name="Input Rule" xfId="10"/>
    <cellStyle name="Input Rule 2" xfId="13"/>
    <cellStyle name="Normal" xfId="0" builtinId="0" customBuiltin="1"/>
    <cellStyle name="Payments" xfId="4"/>
    <cellStyle name="Percent" xfId="2" builtinId="5" customBuiltin="1"/>
    <cellStyle name="Table Currency" xfId="11"/>
    <cellStyle name="Table Header" xfId="7"/>
    <cellStyle name="Table Values" xfId="9"/>
    <cellStyle name="Title" xfId="3" builtinId="15" customBuiltin="1"/>
    <cellStyle name="Title 2" xfId="14"/>
  </cellStyles>
  <dxfs count="13">
    <dxf>
      <fill>
        <patternFill patternType="solid">
          <fgColor indexed="64"/>
          <bgColor theme="3"/>
        </patternFill>
      </fill>
    </dxf>
    <dxf>
      <fill>
        <patternFill patternType="solid">
          <fgColor indexed="64"/>
          <bgColor theme="3"/>
        </patternFill>
      </fill>
    </dxf>
    <dxf>
      <fill>
        <patternFill patternType="solid">
          <fgColor indexed="64"/>
          <bgColor theme="3"/>
        </patternFill>
      </fill>
    </dxf>
    <dxf>
      <fill>
        <patternFill patternType="solid">
          <fgColor indexed="64"/>
          <bgColor theme="3"/>
        </patternFill>
      </fill>
    </dxf>
    <dxf>
      <fill>
        <patternFill patternType="solid">
          <fgColor indexed="64"/>
          <bgColor theme="3"/>
        </patternFill>
      </fill>
    </dxf>
    <dxf>
      <fill>
        <patternFill patternType="solid">
          <fgColor indexed="64"/>
          <bgColor theme="3"/>
        </patternFill>
      </fill>
    </dxf>
    <dxf>
      <fill>
        <patternFill patternType="solid">
          <fgColor indexed="64"/>
          <bgColor theme="3"/>
        </patternFill>
      </fill>
    </dxf>
    <dxf>
      <fill>
        <patternFill patternType="solid">
          <fgColor theme="2"/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color theme="3" tint="9.9948118533890809E-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ill>
        <patternFill patternType="solid">
          <fgColor theme="3"/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color theme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Custom Table Style" defaultPivotStyle="PivotStyleLight1">
    <tableStyle name="Custom Table Style" pivot="0" count="3">
      <tableStyleElement type="wholeTable" dxfId="12"/>
      <tableStyleElement type="headerRow" dxfId="11"/>
      <tableStyleElement type="firstRowStripe" dxfId="10"/>
    </tableStyle>
    <tableStyle name="Custom Table Style 2" pivot="0" count="3">
      <tableStyleElement type="wholeTable" dxfId="9"/>
      <tableStyleElement type="headerRow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Bond Amortization (Print)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ond Amortization (Digital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1743075</xdr:colOff>
      <xdr:row>2</xdr:row>
      <xdr:rowOff>142875</xdr:rowOff>
    </xdr:from>
    <xdr:to>
      <xdr:col>5</xdr:col>
      <xdr:colOff>1714500</xdr:colOff>
      <xdr:row>2</xdr:row>
      <xdr:rowOff>571500</xdr:rowOff>
    </xdr:to>
    <xdr:sp macro="" textlink="">
      <xdr:nvSpPr>
        <xdr:cNvPr id="2" name="Click for Print" descr="Print version has white background.&#10;" title="Click for print version">
          <a:hlinkClick xmlns:r="http://schemas.openxmlformats.org/officeDocument/2006/relationships" r:id="rId1" tooltip="View Print Version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505700" y="942975"/>
          <a:ext cx="1800225" cy="428625"/>
        </a:xfrm>
        <a:prstGeom prst="rect">
          <a:avLst/>
        </a:prstGeom>
        <a:noFill/>
        <a:ln w="127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i="1">
              <a:solidFill>
                <a:schemeClr val="bg2"/>
              </a:solidFill>
            </a:rPr>
            <a:t>click for print version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1743075</xdr:colOff>
      <xdr:row>2</xdr:row>
      <xdr:rowOff>142875</xdr:rowOff>
    </xdr:from>
    <xdr:to>
      <xdr:col>5</xdr:col>
      <xdr:colOff>1714500</xdr:colOff>
      <xdr:row>2</xdr:row>
      <xdr:rowOff>571500</xdr:rowOff>
    </xdr:to>
    <xdr:sp macro="" textlink="">
      <xdr:nvSpPr>
        <xdr:cNvPr id="2" name="Rectangle 1" descr="Digital version has dark background." title="Click for digital version">
          <a:hlinkClick xmlns:r="http://schemas.openxmlformats.org/officeDocument/2006/relationships" r:id="rId1" tooltip="View Digital Version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05700" y="942975"/>
          <a:ext cx="1800225" cy="428625"/>
        </a:xfrm>
        <a:prstGeom prst="rect">
          <a:avLst/>
        </a:prstGeom>
        <a:noFill/>
        <a:ln w="127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i="1">
              <a:solidFill>
                <a:schemeClr val="tx2">
                  <a:lumMod val="90000"/>
                  <a:lumOff val="10000"/>
                </a:schemeClr>
              </a:solidFill>
            </a:rPr>
            <a:t>click for digital</a:t>
          </a:r>
          <a:r>
            <a:rPr lang="en-US" sz="1100" i="1" baseline="0">
              <a:solidFill>
                <a:schemeClr val="tx2">
                  <a:lumMod val="90000"/>
                  <a:lumOff val="10000"/>
                </a:schemeClr>
              </a:solidFill>
            </a:rPr>
            <a:t> </a:t>
          </a:r>
          <a:r>
            <a:rPr lang="en-US" sz="1100" i="1">
              <a:solidFill>
                <a:schemeClr val="tx2">
                  <a:lumMod val="90000"/>
                  <a:lumOff val="10000"/>
                </a:schemeClr>
              </a:solidFill>
            </a:rPr>
            <a:t>version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AmortizationSchedule" displayName="AmortizationSchedule" ref="B13:F48" totalsRowShown="0" headerRowDxfId="6" dataDxfId="5" headerRowCellStyle="Table Header" dataCellStyle="Table Values">
  <tableColumns count="5">
    <tableColumn id="1" name="PAYMENTS" dataDxfId="4" dataCellStyle="Payments">
      <calculatedColumnFormula>IF(YearsToMaturity*2&gt;=ROW()-ROW(AmortizationSchedule[])+1,ROW()-ROW(AmortizationSchedule[])+1,0)</calculatedColumnFormula>
    </tableColumn>
    <tableColumn id="2" name="CASH PAID" dataDxfId="3" dataCellStyle="Table Currency">
      <calculatedColumnFormula>(AmortizationSchedule[[#This Row],[PAYMENTS]]&gt;0)*FaceValue*CouponRate*0.5</calculatedColumnFormula>
    </tableColumn>
    <tableColumn id="3" name="EXPENSE" dataDxfId="2" dataCellStyle="Table Currency">
      <calculatedColumnFormula>(AmortizationSchedule[[#This Row],[PAYMENTS]]&gt;0)*EffectiveRate*0.5*IF(AmortizationSchedule[[#This Row],[PAYMENTS]]=1,PurchasePrice,$F13)</calculatedColumnFormula>
    </tableColumn>
    <tableColumn id="4" name="OR PREMIUM" dataDxfId="1" dataCellStyle="Table Currency">
      <calculatedColumnFormula>AmortizationSchedule[[#This Row],[CASH PAID]]-AmortizationSchedule[[#This Row],[EXPENSE]]</calculatedColumnFormula>
    </tableColumn>
    <tableColumn id="5" name="AMOUNT" dataDxfId="0" dataCellStyle="Table Currency">
      <calculatedColumnFormula>IF(AmortizationSchedule[[#This Row],[PAYMENTS]]=1,PurchasePrice-AmortizationSchedule[[#This Row],[OR PREMIUM]],$F13-AmortizationSchedule[[#This Row],[OR PREMIUM]])*(AmortizationSchedule[[#This Row],[PAYMENTS]]&gt;0)</calculatedColumnFormula>
    </tableColumn>
  </tableColumns>
  <tableStyleInfo name="Custom Table Style" showFirstColumn="0" showLastColumn="0" showRowStripes="1" showColumnStripes="0"/>
  <extLst>
    <ext xmlns:x14="http://schemas.microsoft.com/office/spreadsheetml/2009/9/main" uri="{504A1905-F514-4f6f-8877-14C23A59335A}">
      <x14:table altText="Amortization Table" altTextSummary="Please do not enter anything into this table.  The bond amortization schedule displayed is calculated by formulas.  All values in the table are calculated."/>
    </ext>
  </extLst>
</table>
</file>

<file path=xl/tables/table2.xml><?xml version="1.0" encoding="utf-8"?>
<table xmlns="http://schemas.openxmlformats.org/spreadsheetml/2006/main" id="3" name="AmortizationSchedule4" displayName="AmortizationSchedule4" ref="B13:F48" totalsRowShown="0" dataCellStyle="Table Values">
  <tableColumns count="5">
    <tableColumn id="1" name="PAYMENTS" dataCellStyle="Payments">
      <calculatedColumnFormula>IF(YearsToMaturity*2&gt;=ROW()-ROW(AmortizationSchedule4[])+1,ROW()-ROW(AmortizationSchedule4[])+1,0)</calculatedColumnFormula>
    </tableColumn>
    <tableColumn id="2" name="CASH PAID" dataCellStyle="Table Currency">
      <calculatedColumnFormula>(AmortizationSchedule4[[#This Row],[PAYMENTS]]&gt;0)*FaceValue*CouponRate*0.5</calculatedColumnFormula>
    </tableColumn>
    <tableColumn id="3" name="EXPENSE" dataCellStyle="Table Currency">
      <calculatedColumnFormula>(AmortizationSchedule4[[#This Row],[PAYMENTS]]&gt;0)*EffectiveRate*0.5*IF(AmortizationSchedule4[[#This Row],[PAYMENTS]]=1,PurchasePrice,$F13)</calculatedColumnFormula>
    </tableColumn>
    <tableColumn id="4" name="OR PREMIUM" dataCellStyle="Table Currency">
      <calculatedColumnFormula>AmortizationSchedule4[[#This Row],[CASH PAID]]-AmortizationSchedule4[[#This Row],[EXPENSE]]</calculatedColumnFormula>
    </tableColumn>
    <tableColumn id="5" name="AMOUNT" dataCellStyle="Table Currency">
      <calculatedColumnFormula>IF(AmortizationSchedule4[[#This Row],[PAYMENTS]]=1,PurchasePrice-AmortizationSchedule4[[#This Row],[OR PREMIUM]],$F13-AmortizationSchedule4[[#This Row],[OR PREMIUM]])*(AmortizationSchedule4[[#This Row],[PAYMENTS]]&gt;0)</calculatedColumnFormula>
    </tableColumn>
  </tableColumns>
  <tableStyleInfo name="Custom Table Style 2" showFirstColumn="0" showLastColumn="0" showRowStripes="1" showColumnStripes="0"/>
  <extLst>
    <ext xmlns:x14="http://schemas.microsoft.com/office/spreadsheetml/2009/9/main" uri="{504A1905-F514-4f6f-8877-14C23A59335A}">
      <x14:table altText="Amortization Table" altTextSummary="Please do not enter anything into this table.  The bond amortization schedule displayed is calculated by formulas.  All values in the table are calculated."/>
    </ext>
  </extLst>
</table>
</file>

<file path=xl/theme/theme1.xml><?xml version="1.0" encoding="utf-8"?>
<a:theme xmlns:a="http://schemas.openxmlformats.org/drawingml/2006/main" name="Office Theme">
  <a:themeElements>
    <a:clrScheme name="Bond Amortization">
      <a:dk1>
        <a:sysClr val="windowText" lastClr="000000"/>
      </a:dk1>
      <a:lt1>
        <a:sysClr val="window" lastClr="FFFFFF"/>
      </a:lt1>
      <a:dk2>
        <a:srgbClr val="0C1322"/>
      </a:dk2>
      <a:lt2>
        <a:srgbClr val="E1E0D1"/>
      </a:lt2>
      <a:accent1>
        <a:srgbClr val="CD7555"/>
      </a:accent1>
      <a:accent2>
        <a:srgbClr val="96CFD2"/>
      </a:accent2>
      <a:accent3>
        <a:srgbClr val="E6A13F"/>
      </a:accent3>
      <a:accent4>
        <a:srgbClr val="A0A955"/>
      </a:accent4>
      <a:accent5>
        <a:srgbClr val="F7C243"/>
      </a:accent5>
      <a:accent6>
        <a:srgbClr val="A96B6E"/>
      </a:accent6>
      <a:hlink>
        <a:srgbClr val="96CFD2"/>
      </a:hlink>
      <a:folHlink>
        <a:srgbClr val="A96B6E"/>
      </a:folHlink>
    </a:clrScheme>
    <a:fontScheme name="210">
      <a:majorFont>
        <a:latin typeface="Corbel"/>
        <a:ea typeface=""/>
        <a:cs typeface=""/>
      </a:majorFont>
      <a:minorFont>
        <a:latin typeface="Bookman Old Styl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2:F48"/>
  <sheetViews>
    <sheetView showGridLines="0" tabSelected="1" zoomScaleNormal="100" workbookViewId="0">
      <selection activeCell="B36" sqref="B36"/>
    </sheetView>
  </sheetViews>
  <sheetFormatPr defaultColWidth="8.85546875" defaultRowHeight="24" customHeight="1" x14ac:dyDescent="0.3"/>
  <cols>
    <col min="1" max="1" width="3.5703125" style="13" customWidth="1"/>
    <col min="2" max="2" width="20" style="13" customWidth="1"/>
    <col min="3" max="3" width="22.35546875" style="13" customWidth="1"/>
    <col min="4" max="6" width="21.35546875" style="13" customWidth="1"/>
    <col min="7" max="7" width="3.5703125" style="13" customWidth="1"/>
    <col min="8" max="16384" width="8.85546875" style="13"/>
  </cols>
  <sheetData>
    <row r="2" spans="1:6" ht="38.5" x14ac:dyDescent="0.85">
      <c r="A2" s="12" t="s">
        <v>13</v>
      </c>
    </row>
    <row r="3" spans="1:6" ht="60" customHeight="1" x14ac:dyDescent="1.55">
      <c r="A3" s="14" t="s">
        <v>14</v>
      </c>
    </row>
    <row r="4" spans="1:6" ht="28.5" customHeight="1" x14ac:dyDescent="0.3"/>
    <row r="5" spans="1:6" ht="24" customHeight="1" x14ac:dyDescent="0.3">
      <c r="B5" s="15" t="s">
        <v>8</v>
      </c>
      <c r="C5" s="16">
        <v>100000</v>
      </c>
    </row>
    <row r="6" spans="1:6" ht="24" customHeight="1" x14ac:dyDescent="0.3">
      <c r="B6" s="15" t="s">
        <v>9</v>
      </c>
      <c r="C6" s="16">
        <v>96149</v>
      </c>
    </row>
    <row r="7" spans="1:6" ht="24" customHeight="1" x14ac:dyDescent="0.3">
      <c r="B7" s="15" t="s">
        <v>10</v>
      </c>
      <c r="C7" s="17">
        <v>10</v>
      </c>
    </row>
    <row r="8" spans="1:6" ht="24" customHeight="1" x14ac:dyDescent="0.3">
      <c r="B8" s="15" t="s">
        <v>11</v>
      </c>
      <c r="C8" s="18">
        <v>0.1</v>
      </c>
    </row>
    <row r="9" spans="1:6" ht="24" customHeight="1" x14ac:dyDescent="0.3">
      <c r="B9" s="15" t="s">
        <v>12</v>
      </c>
      <c r="C9" s="18">
        <v>0.05</v>
      </c>
    </row>
    <row r="10" spans="1:6" ht="16.5" customHeight="1" x14ac:dyDescent="0.3"/>
    <row r="11" spans="1:6" ht="16.5" customHeight="1" x14ac:dyDescent="0.3">
      <c r="B11" s="19"/>
      <c r="C11" s="20"/>
      <c r="D11" s="20"/>
      <c r="E11" s="20" t="s">
        <v>3</v>
      </c>
      <c r="F11" s="20"/>
    </row>
    <row r="12" spans="1:6" ht="16.5" customHeight="1" x14ac:dyDescent="0.3">
      <c r="B12" s="19"/>
      <c r="C12" s="20"/>
      <c r="D12" s="20"/>
      <c r="E12" s="20" t="s">
        <v>4</v>
      </c>
      <c r="F12" s="20" t="s">
        <v>6</v>
      </c>
    </row>
    <row r="13" spans="1:6" ht="23.25" customHeight="1" x14ac:dyDescent="0.3">
      <c r="B13" s="21" t="s">
        <v>0</v>
      </c>
      <c r="C13" s="20" t="s">
        <v>1</v>
      </c>
      <c r="D13" s="20" t="s">
        <v>2</v>
      </c>
      <c r="E13" s="20" t="s">
        <v>5</v>
      </c>
      <c r="F13" s="20" t="s">
        <v>7</v>
      </c>
    </row>
    <row r="14" spans="1:6" ht="24" customHeight="1" x14ac:dyDescent="0.3">
      <c r="B14" s="22">
        <f>IF(YearsToMaturity*2&gt;=ROW()-ROW(AmortizationSchedule[])+1,ROW()-ROW(AmortizationSchedule[])+1,0)</f>
        <v>1</v>
      </c>
      <c r="C14" s="23">
        <f>(AmortizationSchedule[[#This Row],[PAYMENTS]]&gt;0)*FaceValue*CouponRate*0.5</f>
        <v>4807.45</v>
      </c>
      <c r="D14" s="23">
        <f>(AmortizationSchedule[[#This Row],[PAYMENTS]]&gt;0)*EffectiveRate*0.5*IF(AmortizationSchedule[[#This Row],[PAYMENTS]]=1,PurchasePrice,$F13)</f>
        <v>2500</v>
      </c>
      <c r="E14" s="23">
        <f>AmortizationSchedule[[#This Row],[CASH PAID]]-AmortizationSchedule[[#This Row],[EXPENSE]]</f>
        <v>2307.4499999999998</v>
      </c>
      <c r="F14" s="23">
        <f>IF(AmortizationSchedule[[#This Row],[PAYMENTS]]=1,PurchasePrice-AmortizationSchedule[[#This Row],[OR PREMIUM]],$F13-AmortizationSchedule[[#This Row],[OR PREMIUM]])*(AmortizationSchedule[[#This Row],[PAYMENTS]]&gt;0)</f>
        <v>97692.55</v>
      </c>
    </row>
    <row r="15" spans="1:6" ht="24" customHeight="1" x14ac:dyDescent="0.3">
      <c r="B15" s="22">
        <f>IF(YearsToMaturity*2&gt;=ROW()-ROW(AmortizationSchedule[])+1,ROW()-ROW(AmortizationSchedule[])+1,0)</f>
        <v>2</v>
      </c>
      <c r="C15" s="23">
        <f>(AmortizationSchedule[[#This Row],[PAYMENTS]]&gt;0)*FaceValue*CouponRate*0.5</f>
        <v>4807.45</v>
      </c>
      <c r="D15" s="23">
        <f>(AmortizationSchedule[[#This Row],[PAYMENTS]]&gt;0)*EffectiveRate*0.5*IF(AmortizationSchedule[[#This Row],[PAYMENTS]]=1,PurchasePrice,$F14)</f>
        <v>2442.3137500000003</v>
      </c>
      <c r="E15" s="23">
        <f>AmortizationSchedule[[#This Row],[CASH PAID]]-AmortizationSchedule[[#This Row],[EXPENSE]]</f>
        <v>2365.1362499999996</v>
      </c>
      <c r="F15" s="23">
        <f>IF(AmortizationSchedule[[#This Row],[PAYMENTS]]=1,PurchasePrice-AmortizationSchedule[[#This Row],[OR PREMIUM]],$F14-AmortizationSchedule[[#This Row],[OR PREMIUM]])*(AmortizationSchedule[[#This Row],[PAYMENTS]]&gt;0)</f>
        <v>95327.413750000007</v>
      </c>
    </row>
    <row r="16" spans="1:6" ht="24" customHeight="1" x14ac:dyDescent="0.3">
      <c r="B16" s="22">
        <f>IF(YearsToMaturity*2&gt;=ROW()-ROW(AmortizationSchedule[])+1,ROW()-ROW(AmortizationSchedule[])+1,0)</f>
        <v>3</v>
      </c>
      <c r="C16" s="23">
        <f>(AmortizationSchedule[[#This Row],[PAYMENTS]]&gt;0)*FaceValue*CouponRate*0.5</f>
        <v>4807.45</v>
      </c>
      <c r="D16" s="23">
        <f>(AmortizationSchedule[[#This Row],[PAYMENTS]]&gt;0)*EffectiveRate*0.5*IF(AmortizationSchedule[[#This Row],[PAYMENTS]]=1,PurchasePrice,$F15)</f>
        <v>2383.1853437500004</v>
      </c>
      <c r="E16" s="23">
        <f>AmortizationSchedule[[#This Row],[CASH PAID]]-AmortizationSchedule[[#This Row],[EXPENSE]]</f>
        <v>2424.2646562499995</v>
      </c>
      <c r="F16" s="23">
        <f>IF(AmortizationSchedule[[#This Row],[PAYMENTS]]=1,PurchasePrice-AmortizationSchedule[[#This Row],[OR PREMIUM]],$F15-AmortizationSchedule[[#This Row],[OR PREMIUM]])*(AmortizationSchedule[[#This Row],[PAYMENTS]]&gt;0)</f>
        <v>92903.149093750006</v>
      </c>
    </row>
    <row r="17" spans="2:6" ht="24" customHeight="1" x14ac:dyDescent="0.3">
      <c r="B17" s="22">
        <f>IF(YearsToMaturity*2&gt;=ROW()-ROW(AmortizationSchedule[])+1,ROW()-ROW(AmortizationSchedule[])+1,0)</f>
        <v>4</v>
      </c>
      <c r="C17" s="23">
        <f>(AmortizationSchedule[[#This Row],[PAYMENTS]]&gt;0)*FaceValue*CouponRate*0.5</f>
        <v>4807.45</v>
      </c>
      <c r="D17" s="23">
        <f>(AmortizationSchedule[[#This Row],[PAYMENTS]]&gt;0)*EffectiveRate*0.5*IF(AmortizationSchedule[[#This Row],[PAYMENTS]]=1,PurchasePrice,$F16)</f>
        <v>2322.5787273437504</v>
      </c>
      <c r="E17" s="23">
        <f>AmortizationSchedule[[#This Row],[CASH PAID]]-AmortizationSchedule[[#This Row],[EXPENSE]]</f>
        <v>2484.8712726562494</v>
      </c>
      <c r="F17" s="23">
        <f>IF(AmortizationSchedule[[#This Row],[PAYMENTS]]=1,PurchasePrice-AmortizationSchedule[[#This Row],[OR PREMIUM]],$F16-AmortizationSchedule[[#This Row],[OR PREMIUM]])*(AmortizationSchedule[[#This Row],[PAYMENTS]]&gt;0)</f>
        <v>90418.277821093754</v>
      </c>
    </row>
    <row r="18" spans="2:6" ht="24" customHeight="1" x14ac:dyDescent="0.3">
      <c r="B18" s="22">
        <f>IF(YearsToMaturity*2&gt;=ROW()-ROW(AmortizationSchedule[])+1,ROW()-ROW(AmortizationSchedule[])+1,0)</f>
        <v>5</v>
      </c>
      <c r="C18" s="23">
        <f>(AmortizationSchedule[[#This Row],[PAYMENTS]]&gt;0)*FaceValue*CouponRate*0.5</f>
        <v>4807.45</v>
      </c>
      <c r="D18" s="23">
        <f>(AmortizationSchedule[[#This Row],[PAYMENTS]]&gt;0)*EffectiveRate*0.5*IF(AmortizationSchedule[[#This Row],[PAYMENTS]]=1,PurchasePrice,$F17)</f>
        <v>2260.456945527344</v>
      </c>
      <c r="E18" s="23">
        <f>AmortizationSchedule[[#This Row],[CASH PAID]]-AmortizationSchedule[[#This Row],[EXPENSE]]</f>
        <v>2546.9930544726558</v>
      </c>
      <c r="F18" s="23">
        <f>IF(AmortizationSchedule[[#This Row],[PAYMENTS]]=1,PurchasePrice-AmortizationSchedule[[#This Row],[OR PREMIUM]],$F17-AmortizationSchedule[[#This Row],[OR PREMIUM]])*(AmortizationSchedule[[#This Row],[PAYMENTS]]&gt;0)</f>
        <v>87871.284766621102</v>
      </c>
    </row>
    <row r="19" spans="2:6" ht="24" customHeight="1" x14ac:dyDescent="0.3">
      <c r="B19" s="22">
        <f>IF(YearsToMaturity*2&gt;=ROW()-ROW(AmortizationSchedule[])+1,ROW()-ROW(AmortizationSchedule[])+1,0)</f>
        <v>6</v>
      </c>
      <c r="C19" s="23">
        <f>(AmortizationSchedule[[#This Row],[PAYMENTS]]&gt;0)*FaceValue*CouponRate*0.5</f>
        <v>4807.45</v>
      </c>
      <c r="D19" s="23">
        <f>(AmortizationSchedule[[#This Row],[PAYMENTS]]&gt;0)*EffectiveRate*0.5*IF(AmortizationSchedule[[#This Row],[PAYMENTS]]=1,PurchasePrice,$F18)</f>
        <v>2196.7821191655275</v>
      </c>
      <c r="E19" s="23">
        <f>AmortizationSchedule[[#This Row],[CASH PAID]]-AmortizationSchedule[[#This Row],[EXPENSE]]</f>
        <v>2610.6678808344723</v>
      </c>
      <c r="F19" s="23">
        <f>IF(AmortizationSchedule[[#This Row],[PAYMENTS]]=1,PurchasePrice-AmortizationSchedule[[#This Row],[OR PREMIUM]],$F18-AmortizationSchedule[[#This Row],[OR PREMIUM]])*(AmortizationSchedule[[#This Row],[PAYMENTS]]&gt;0)</f>
        <v>85260.616885786629</v>
      </c>
    </row>
    <row r="20" spans="2:6" ht="24" customHeight="1" x14ac:dyDescent="0.3">
      <c r="B20" s="22">
        <f>IF(YearsToMaturity*2&gt;=ROW()-ROW(AmortizationSchedule[])+1,ROW()-ROW(AmortizationSchedule[])+1,0)</f>
        <v>7</v>
      </c>
      <c r="C20" s="23">
        <f>(AmortizationSchedule[[#This Row],[PAYMENTS]]&gt;0)*FaceValue*CouponRate*0.5</f>
        <v>4807.45</v>
      </c>
      <c r="D20" s="23">
        <f>(AmortizationSchedule[[#This Row],[PAYMENTS]]&gt;0)*EffectiveRate*0.5*IF(AmortizationSchedule[[#This Row],[PAYMENTS]]=1,PurchasePrice,$F19)</f>
        <v>2131.515422144666</v>
      </c>
      <c r="E20" s="23">
        <f>AmortizationSchedule[[#This Row],[CASH PAID]]-AmortizationSchedule[[#This Row],[EXPENSE]]</f>
        <v>2675.9345778553338</v>
      </c>
      <c r="F20" s="23">
        <f>IF(AmortizationSchedule[[#This Row],[PAYMENTS]]=1,PurchasePrice-AmortizationSchedule[[#This Row],[OR PREMIUM]],$F19-AmortizationSchedule[[#This Row],[OR PREMIUM]])*(AmortizationSchedule[[#This Row],[PAYMENTS]]&gt;0)</f>
        <v>82584.682307931289</v>
      </c>
    </row>
    <row r="21" spans="2:6" ht="24" customHeight="1" x14ac:dyDescent="0.3">
      <c r="B21" s="22">
        <f>IF(YearsToMaturity*2&gt;=ROW()-ROW(AmortizationSchedule[])+1,ROW()-ROW(AmortizationSchedule[])+1,0)</f>
        <v>8</v>
      </c>
      <c r="C21" s="23">
        <f>(AmortizationSchedule[[#This Row],[PAYMENTS]]&gt;0)*FaceValue*CouponRate*0.5</f>
        <v>4807.45</v>
      </c>
      <c r="D21" s="23">
        <f>(AmortizationSchedule[[#This Row],[PAYMENTS]]&gt;0)*EffectiveRate*0.5*IF(AmortizationSchedule[[#This Row],[PAYMENTS]]=1,PurchasePrice,$F20)</f>
        <v>2064.6170576982822</v>
      </c>
      <c r="E21" s="23">
        <f>AmortizationSchedule[[#This Row],[CASH PAID]]-AmortizationSchedule[[#This Row],[EXPENSE]]</f>
        <v>2742.8329423017176</v>
      </c>
      <c r="F21" s="23">
        <f>IF(AmortizationSchedule[[#This Row],[PAYMENTS]]=1,PurchasePrice-AmortizationSchedule[[#This Row],[OR PREMIUM]],$F20-AmortizationSchedule[[#This Row],[OR PREMIUM]])*(AmortizationSchedule[[#This Row],[PAYMENTS]]&gt;0)</f>
        <v>79841.849365629576</v>
      </c>
    </row>
    <row r="22" spans="2:6" ht="24" customHeight="1" x14ac:dyDescent="0.3">
      <c r="B22" s="22">
        <f>IF(YearsToMaturity*2&gt;=ROW()-ROW(AmortizationSchedule[])+1,ROW()-ROW(AmortizationSchedule[])+1,0)</f>
        <v>9</v>
      </c>
      <c r="C22" s="23">
        <f>(AmortizationSchedule[[#This Row],[PAYMENTS]]&gt;0)*FaceValue*CouponRate*0.5</f>
        <v>4807.45</v>
      </c>
      <c r="D22" s="23">
        <f>(AmortizationSchedule[[#This Row],[PAYMENTS]]&gt;0)*EffectiveRate*0.5*IF(AmortizationSchedule[[#This Row],[PAYMENTS]]=1,PurchasePrice,$F21)</f>
        <v>1996.0462341407394</v>
      </c>
      <c r="E22" s="23">
        <f>AmortizationSchedule[[#This Row],[CASH PAID]]-AmortizationSchedule[[#This Row],[EXPENSE]]</f>
        <v>2811.4037658592606</v>
      </c>
      <c r="F22" s="23">
        <f>IF(AmortizationSchedule[[#This Row],[PAYMENTS]]=1,PurchasePrice-AmortizationSchedule[[#This Row],[OR PREMIUM]],$F21-AmortizationSchedule[[#This Row],[OR PREMIUM]])*(AmortizationSchedule[[#This Row],[PAYMENTS]]&gt;0)</f>
        <v>77030.445599770319</v>
      </c>
    </row>
    <row r="23" spans="2:6" ht="24" customHeight="1" x14ac:dyDescent="0.3">
      <c r="B23" s="22">
        <f>IF(YearsToMaturity*2&gt;=ROW()-ROW(AmortizationSchedule[])+1,ROW()-ROW(AmortizationSchedule[])+1,0)</f>
        <v>10</v>
      </c>
      <c r="C23" s="23">
        <f>(AmortizationSchedule[[#This Row],[PAYMENTS]]&gt;0)*FaceValue*CouponRate*0.5</f>
        <v>4807.45</v>
      </c>
      <c r="D23" s="23">
        <f>(AmortizationSchedule[[#This Row],[PAYMENTS]]&gt;0)*EffectiveRate*0.5*IF(AmortizationSchedule[[#This Row],[PAYMENTS]]=1,PurchasePrice,$F22)</f>
        <v>1925.761139994258</v>
      </c>
      <c r="E23" s="23">
        <f>AmortizationSchedule[[#This Row],[CASH PAID]]-AmortizationSchedule[[#This Row],[EXPENSE]]</f>
        <v>2881.6888600057418</v>
      </c>
      <c r="F23" s="23">
        <f>IF(AmortizationSchedule[[#This Row],[PAYMENTS]]=1,PurchasePrice-AmortizationSchedule[[#This Row],[OR PREMIUM]],$F22-AmortizationSchedule[[#This Row],[OR PREMIUM]])*(AmortizationSchedule[[#This Row],[PAYMENTS]]&gt;0)</f>
        <v>74148.756739764576</v>
      </c>
    </row>
    <row r="24" spans="2:6" ht="24" customHeight="1" x14ac:dyDescent="0.3">
      <c r="B24" s="22">
        <f>IF(YearsToMaturity*2&gt;=ROW()-ROW(AmortizationSchedule[])+1,ROW()-ROW(AmortizationSchedule[])+1,0)</f>
        <v>11</v>
      </c>
      <c r="C24" s="23">
        <f>(AmortizationSchedule[[#This Row],[PAYMENTS]]&gt;0)*FaceValue*CouponRate*0.5</f>
        <v>4807.45</v>
      </c>
      <c r="D24" s="23">
        <f>(AmortizationSchedule[[#This Row],[PAYMENTS]]&gt;0)*EffectiveRate*0.5*IF(AmortizationSchedule[[#This Row],[PAYMENTS]]=1,PurchasePrice,$F23)</f>
        <v>1853.7189184941144</v>
      </c>
      <c r="E24" s="23">
        <f>AmortizationSchedule[[#This Row],[CASH PAID]]-AmortizationSchedule[[#This Row],[EXPENSE]]</f>
        <v>2953.7310815058854</v>
      </c>
      <c r="F24" s="23">
        <f>IF(AmortizationSchedule[[#This Row],[PAYMENTS]]=1,PurchasePrice-AmortizationSchedule[[#This Row],[OR PREMIUM]],$F23-AmortizationSchedule[[#This Row],[OR PREMIUM]])*(AmortizationSchedule[[#This Row],[PAYMENTS]]&gt;0)</f>
        <v>71195.025658258688</v>
      </c>
    </row>
    <row r="25" spans="2:6" ht="24" customHeight="1" x14ac:dyDescent="0.3">
      <c r="B25" s="22">
        <f>IF(YearsToMaturity*2&gt;=ROW()-ROW(AmortizationSchedule[])+1,ROW()-ROW(AmortizationSchedule[])+1,0)</f>
        <v>12</v>
      </c>
      <c r="C25" s="23">
        <f>(AmortizationSchedule[[#This Row],[PAYMENTS]]&gt;0)*FaceValue*CouponRate*0.5</f>
        <v>4807.45</v>
      </c>
      <c r="D25" s="23">
        <f>(AmortizationSchedule[[#This Row],[PAYMENTS]]&gt;0)*EffectiveRate*0.5*IF(AmortizationSchedule[[#This Row],[PAYMENTS]]=1,PurchasePrice,$F24)</f>
        <v>1779.8756414564673</v>
      </c>
      <c r="E25" s="23">
        <f>AmortizationSchedule[[#This Row],[CASH PAID]]-AmortizationSchedule[[#This Row],[EXPENSE]]</f>
        <v>3027.5743585435325</v>
      </c>
      <c r="F25" s="23">
        <f>IF(AmortizationSchedule[[#This Row],[PAYMENTS]]=1,PurchasePrice-AmortizationSchedule[[#This Row],[OR PREMIUM]],$F24-AmortizationSchedule[[#This Row],[OR PREMIUM]])*(AmortizationSchedule[[#This Row],[PAYMENTS]]&gt;0)</f>
        <v>68167.451299715161</v>
      </c>
    </row>
    <row r="26" spans="2:6" ht="24" customHeight="1" x14ac:dyDescent="0.3">
      <c r="B26" s="22">
        <f>IF(YearsToMaturity*2&gt;=ROW()-ROW(AmortizationSchedule[])+1,ROW()-ROW(AmortizationSchedule[])+1,0)</f>
        <v>13</v>
      </c>
      <c r="C26" s="23">
        <f>(AmortizationSchedule[[#This Row],[PAYMENTS]]&gt;0)*FaceValue*CouponRate*0.5</f>
        <v>4807.45</v>
      </c>
      <c r="D26" s="23">
        <f>(AmortizationSchedule[[#This Row],[PAYMENTS]]&gt;0)*EffectiveRate*0.5*IF(AmortizationSchedule[[#This Row],[PAYMENTS]]=1,PurchasePrice,$F25)</f>
        <v>1704.1862824928792</v>
      </c>
      <c r="E26" s="23">
        <f>AmortizationSchedule[[#This Row],[CASH PAID]]-AmortizationSchedule[[#This Row],[EXPENSE]]</f>
        <v>3103.2637175071204</v>
      </c>
      <c r="F26" s="23">
        <f>IF(AmortizationSchedule[[#This Row],[PAYMENTS]]=1,PurchasePrice-AmortizationSchedule[[#This Row],[OR PREMIUM]],$F25-AmortizationSchedule[[#This Row],[OR PREMIUM]])*(AmortizationSchedule[[#This Row],[PAYMENTS]]&gt;0)</f>
        <v>65064.18758220804</v>
      </c>
    </row>
    <row r="27" spans="2:6" ht="24" customHeight="1" x14ac:dyDescent="0.3">
      <c r="B27" s="22">
        <f>IF(YearsToMaturity*2&gt;=ROW()-ROW(AmortizationSchedule[])+1,ROW()-ROW(AmortizationSchedule[])+1,0)</f>
        <v>14</v>
      </c>
      <c r="C27" s="23">
        <f>(AmortizationSchedule[[#This Row],[PAYMENTS]]&gt;0)*FaceValue*CouponRate*0.5</f>
        <v>4807.45</v>
      </c>
      <c r="D27" s="23">
        <f>(AmortizationSchedule[[#This Row],[PAYMENTS]]&gt;0)*EffectiveRate*0.5*IF(AmortizationSchedule[[#This Row],[PAYMENTS]]=1,PurchasePrice,$F26)</f>
        <v>1626.604689555201</v>
      </c>
      <c r="E27" s="23">
        <f>AmortizationSchedule[[#This Row],[CASH PAID]]-AmortizationSchedule[[#This Row],[EXPENSE]]</f>
        <v>3180.845310444799</v>
      </c>
      <c r="F27" s="23">
        <f>IF(AmortizationSchedule[[#This Row],[PAYMENTS]]=1,PurchasePrice-AmortizationSchedule[[#This Row],[OR PREMIUM]],$F26-AmortizationSchedule[[#This Row],[OR PREMIUM]])*(AmortizationSchedule[[#This Row],[PAYMENTS]]&gt;0)</f>
        <v>61883.342271763242</v>
      </c>
    </row>
    <row r="28" spans="2:6" ht="24" customHeight="1" x14ac:dyDescent="0.3">
      <c r="B28" s="22">
        <f>IF(YearsToMaturity*2&gt;=ROW()-ROW(AmortizationSchedule[])+1,ROW()-ROW(AmortizationSchedule[])+1,0)</f>
        <v>15</v>
      </c>
      <c r="C28" s="23">
        <f>(AmortizationSchedule[[#This Row],[PAYMENTS]]&gt;0)*FaceValue*CouponRate*0.5</f>
        <v>4807.45</v>
      </c>
      <c r="D28" s="23">
        <f>(AmortizationSchedule[[#This Row],[PAYMENTS]]&gt;0)*EffectiveRate*0.5*IF(AmortizationSchedule[[#This Row],[PAYMENTS]]=1,PurchasePrice,$F27)</f>
        <v>1547.0835567940812</v>
      </c>
      <c r="E28" s="23">
        <f>AmortizationSchedule[[#This Row],[CASH PAID]]-AmortizationSchedule[[#This Row],[EXPENSE]]</f>
        <v>3260.3664432059186</v>
      </c>
      <c r="F28" s="23">
        <f>IF(AmortizationSchedule[[#This Row],[PAYMENTS]]=1,PurchasePrice-AmortizationSchedule[[#This Row],[OR PREMIUM]],$F27-AmortizationSchedule[[#This Row],[OR PREMIUM]])*(AmortizationSchedule[[#This Row],[PAYMENTS]]&gt;0)</f>
        <v>58622.975828557326</v>
      </c>
    </row>
    <row r="29" spans="2:6" ht="24" customHeight="1" x14ac:dyDescent="0.3">
      <c r="B29" s="22">
        <f>IF(YearsToMaturity*2&gt;=ROW()-ROW(AmortizationSchedule[])+1,ROW()-ROW(AmortizationSchedule[])+1,0)</f>
        <v>16</v>
      </c>
      <c r="C29" s="23">
        <f>(AmortizationSchedule[[#This Row],[PAYMENTS]]&gt;0)*FaceValue*CouponRate*0.5</f>
        <v>4807.45</v>
      </c>
      <c r="D29" s="23">
        <f>(AmortizationSchedule[[#This Row],[PAYMENTS]]&gt;0)*EffectiveRate*0.5*IF(AmortizationSchedule[[#This Row],[PAYMENTS]]=1,PurchasePrice,$F28)</f>
        <v>1465.5743957139332</v>
      </c>
      <c r="E29" s="23">
        <f>AmortizationSchedule[[#This Row],[CASH PAID]]-AmortizationSchedule[[#This Row],[EXPENSE]]</f>
        <v>3341.8756042860668</v>
      </c>
      <c r="F29" s="23">
        <f>IF(AmortizationSchedule[[#This Row],[PAYMENTS]]=1,PurchasePrice-AmortizationSchedule[[#This Row],[OR PREMIUM]],$F28-AmortizationSchedule[[#This Row],[OR PREMIUM]])*(AmortizationSchedule[[#This Row],[PAYMENTS]]&gt;0)</f>
        <v>55281.100224271257</v>
      </c>
    </row>
    <row r="30" spans="2:6" ht="24" customHeight="1" x14ac:dyDescent="0.3">
      <c r="B30" s="22">
        <f>IF(YearsToMaturity*2&gt;=ROW()-ROW(AmortizationSchedule[])+1,ROW()-ROW(AmortizationSchedule[])+1,0)</f>
        <v>17</v>
      </c>
      <c r="C30" s="23">
        <f>(AmortizationSchedule[[#This Row],[PAYMENTS]]&gt;0)*FaceValue*CouponRate*0.5</f>
        <v>4807.45</v>
      </c>
      <c r="D30" s="23">
        <f>(AmortizationSchedule[[#This Row],[PAYMENTS]]&gt;0)*EffectiveRate*0.5*IF(AmortizationSchedule[[#This Row],[PAYMENTS]]=1,PurchasePrice,$F29)</f>
        <v>1382.0275056067815</v>
      </c>
      <c r="E30" s="23">
        <f>AmortizationSchedule[[#This Row],[CASH PAID]]-AmortizationSchedule[[#This Row],[EXPENSE]]</f>
        <v>3425.4224943932186</v>
      </c>
      <c r="F30" s="23">
        <f>IF(AmortizationSchedule[[#This Row],[PAYMENTS]]=1,PurchasePrice-AmortizationSchedule[[#This Row],[OR PREMIUM]],$F29-AmortizationSchedule[[#This Row],[OR PREMIUM]])*(AmortizationSchedule[[#This Row],[PAYMENTS]]&gt;0)</f>
        <v>51855.677729878036</v>
      </c>
    </row>
    <row r="31" spans="2:6" ht="24" customHeight="1" x14ac:dyDescent="0.3">
      <c r="B31" s="22">
        <f>IF(YearsToMaturity*2&gt;=ROW()-ROW(AmortizationSchedule[])+1,ROW()-ROW(AmortizationSchedule[])+1,0)</f>
        <v>18</v>
      </c>
      <c r="C31" s="23">
        <f>(AmortizationSchedule[[#This Row],[PAYMENTS]]&gt;0)*FaceValue*CouponRate*0.5</f>
        <v>4807.45</v>
      </c>
      <c r="D31" s="23">
        <f>(AmortizationSchedule[[#This Row],[PAYMENTS]]&gt;0)*EffectiveRate*0.5*IF(AmortizationSchedule[[#This Row],[PAYMENTS]]=1,PurchasePrice,$F30)</f>
        <v>1296.3919432469511</v>
      </c>
      <c r="E31" s="23">
        <f>AmortizationSchedule[[#This Row],[CASH PAID]]-AmortizationSchedule[[#This Row],[EXPENSE]]</f>
        <v>3511.0580567530487</v>
      </c>
      <c r="F31" s="23">
        <f>IF(AmortizationSchedule[[#This Row],[PAYMENTS]]=1,PurchasePrice-AmortizationSchedule[[#This Row],[OR PREMIUM]],$F30-AmortizationSchedule[[#This Row],[OR PREMIUM]])*(AmortizationSchedule[[#This Row],[PAYMENTS]]&gt;0)</f>
        <v>48344.619673124987</v>
      </c>
    </row>
    <row r="32" spans="2:6" ht="24" customHeight="1" x14ac:dyDescent="0.3">
      <c r="B32" s="22">
        <f>IF(YearsToMaturity*2&gt;=ROW()-ROW(AmortizationSchedule[])+1,ROW()-ROW(AmortizationSchedule[])+1,0)</f>
        <v>19</v>
      </c>
      <c r="C32" s="23">
        <f>(AmortizationSchedule[[#This Row],[PAYMENTS]]&gt;0)*FaceValue*CouponRate*0.5</f>
        <v>4807.45</v>
      </c>
      <c r="D32" s="23">
        <f>(AmortizationSchedule[[#This Row],[PAYMENTS]]&gt;0)*EffectiveRate*0.5*IF(AmortizationSchedule[[#This Row],[PAYMENTS]]=1,PurchasePrice,$F31)</f>
        <v>1208.6154918281247</v>
      </c>
      <c r="E32" s="23">
        <f>AmortizationSchedule[[#This Row],[CASH PAID]]-AmortizationSchedule[[#This Row],[EXPENSE]]</f>
        <v>3598.8345081718753</v>
      </c>
      <c r="F32" s="23">
        <f>IF(AmortizationSchedule[[#This Row],[PAYMENTS]]=1,PurchasePrice-AmortizationSchedule[[#This Row],[OR PREMIUM]],$F31-AmortizationSchedule[[#This Row],[OR PREMIUM]])*(AmortizationSchedule[[#This Row],[PAYMENTS]]&gt;0)</f>
        <v>44745.785164953115</v>
      </c>
    </row>
    <row r="33" spans="2:6" ht="24" customHeight="1" x14ac:dyDescent="0.3">
      <c r="B33" s="22">
        <f>IF(YearsToMaturity*2&gt;=ROW()-ROW(AmortizationSchedule[])+1,ROW()-ROW(AmortizationSchedule[])+1,0)</f>
        <v>20</v>
      </c>
      <c r="C33" s="23">
        <f>(AmortizationSchedule[[#This Row],[PAYMENTS]]&gt;0)*FaceValue*CouponRate*0.5</f>
        <v>4807.45</v>
      </c>
      <c r="D33" s="23">
        <f>(AmortizationSchedule[[#This Row],[PAYMENTS]]&gt;0)*EffectiveRate*0.5*IF(AmortizationSchedule[[#This Row],[PAYMENTS]]=1,PurchasePrice,$F32)</f>
        <v>1118.6446291238278</v>
      </c>
      <c r="E33" s="23">
        <f>AmortizationSchedule[[#This Row],[CASH PAID]]-AmortizationSchedule[[#This Row],[EXPENSE]]</f>
        <v>3688.8053708761718</v>
      </c>
      <c r="F33" s="23">
        <f>IF(AmortizationSchedule[[#This Row],[PAYMENTS]]=1,PurchasePrice-AmortizationSchedule[[#This Row],[OR PREMIUM]],$F32-AmortizationSchedule[[#This Row],[OR PREMIUM]])*(AmortizationSchedule[[#This Row],[PAYMENTS]]&gt;0)</f>
        <v>41056.979794076942</v>
      </c>
    </row>
    <row r="34" spans="2:6" ht="24" customHeight="1" x14ac:dyDescent="0.3">
      <c r="B34" s="22">
        <f>IF(YearsToMaturity*2&gt;=ROW()-ROW(AmortizationSchedule[])+1,ROW()-ROW(AmortizationSchedule[])+1,0)</f>
        <v>0</v>
      </c>
      <c r="C34" s="23">
        <f>(AmortizationSchedule[[#This Row],[PAYMENTS]]&gt;0)*FaceValue*CouponRate*0.5</f>
        <v>0</v>
      </c>
      <c r="D34" s="23">
        <f>(AmortizationSchedule[[#This Row],[PAYMENTS]]&gt;0)*EffectiveRate*0.5*IF(AmortizationSchedule[[#This Row],[PAYMENTS]]=1,PurchasePrice,$F33)</f>
        <v>0</v>
      </c>
      <c r="E34" s="23">
        <f>AmortizationSchedule[[#This Row],[CASH PAID]]-AmortizationSchedule[[#This Row],[EXPENSE]]</f>
        <v>0</v>
      </c>
      <c r="F34" s="23">
        <f>IF(AmortizationSchedule[[#This Row],[PAYMENTS]]=1,PurchasePrice-AmortizationSchedule[[#This Row],[OR PREMIUM]],$F33-AmortizationSchedule[[#This Row],[OR PREMIUM]])*(AmortizationSchedule[[#This Row],[PAYMENTS]]&gt;0)</f>
        <v>0</v>
      </c>
    </row>
    <row r="35" spans="2:6" ht="24" customHeight="1" x14ac:dyDescent="0.3">
      <c r="B35" s="22">
        <f>IF(YearsToMaturity*2&gt;=ROW()-ROW(AmortizationSchedule[])+1,ROW()-ROW(AmortizationSchedule[])+1,0)</f>
        <v>0</v>
      </c>
      <c r="C35" s="23">
        <f>(AmortizationSchedule[[#This Row],[PAYMENTS]]&gt;0)*FaceValue*CouponRate*0.5</f>
        <v>0</v>
      </c>
      <c r="D35" s="23">
        <f>(AmortizationSchedule[[#This Row],[PAYMENTS]]&gt;0)*EffectiveRate*0.5*IF(AmortizationSchedule[[#This Row],[PAYMENTS]]=1,PurchasePrice,$F34)</f>
        <v>0</v>
      </c>
      <c r="E35" s="23">
        <f>AmortizationSchedule[[#This Row],[CASH PAID]]-AmortizationSchedule[[#This Row],[EXPENSE]]</f>
        <v>0</v>
      </c>
      <c r="F35" s="23">
        <f>IF(AmortizationSchedule[[#This Row],[PAYMENTS]]=1,PurchasePrice-AmortizationSchedule[[#This Row],[OR PREMIUM]],$F34-AmortizationSchedule[[#This Row],[OR PREMIUM]])*(AmortizationSchedule[[#This Row],[PAYMENTS]]&gt;0)</f>
        <v>0</v>
      </c>
    </row>
    <row r="36" spans="2:6" ht="24" customHeight="1" x14ac:dyDescent="0.3">
      <c r="B36" s="22">
        <f>IF(YearsToMaturity*2&gt;=ROW()-ROW(AmortizationSchedule[])+1,ROW()-ROW(AmortizationSchedule[])+1,0)</f>
        <v>0</v>
      </c>
      <c r="C36" s="23">
        <f>(AmortizationSchedule[[#This Row],[PAYMENTS]]&gt;0)*FaceValue*CouponRate*0.5</f>
        <v>0</v>
      </c>
      <c r="D36" s="23">
        <f>(AmortizationSchedule[[#This Row],[PAYMENTS]]&gt;0)*EffectiveRate*0.5*IF(AmortizationSchedule[[#This Row],[PAYMENTS]]=1,PurchasePrice,$F35)</f>
        <v>0</v>
      </c>
      <c r="E36" s="23">
        <f>AmortizationSchedule[[#This Row],[CASH PAID]]-AmortizationSchedule[[#This Row],[EXPENSE]]</f>
        <v>0</v>
      </c>
      <c r="F36" s="23">
        <f>IF(AmortizationSchedule[[#This Row],[PAYMENTS]]=1,PurchasePrice-AmortizationSchedule[[#This Row],[OR PREMIUM]],$F35-AmortizationSchedule[[#This Row],[OR PREMIUM]])*(AmortizationSchedule[[#This Row],[PAYMENTS]]&gt;0)</f>
        <v>0</v>
      </c>
    </row>
    <row r="37" spans="2:6" ht="24" customHeight="1" x14ac:dyDescent="0.3">
      <c r="B37" s="22">
        <f>IF(YearsToMaturity*2&gt;=ROW()-ROW(AmortizationSchedule[])+1,ROW()-ROW(AmortizationSchedule[])+1,0)</f>
        <v>0</v>
      </c>
      <c r="C37" s="23">
        <f>(AmortizationSchedule[[#This Row],[PAYMENTS]]&gt;0)*FaceValue*CouponRate*0.5</f>
        <v>0</v>
      </c>
      <c r="D37" s="23">
        <f>(AmortizationSchedule[[#This Row],[PAYMENTS]]&gt;0)*EffectiveRate*0.5*IF(AmortizationSchedule[[#This Row],[PAYMENTS]]=1,PurchasePrice,$F36)</f>
        <v>0</v>
      </c>
      <c r="E37" s="23">
        <f>AmortizationSchedule[[#This Row],[CASH PAID]]-AmortizationSchedule[[#This Row],[EXPENSE]]</f>
        <v>0</v>
      </c>
      <c r="F37" s="23">
        <f>IF(AmortizationSchedule[[#This Row],[PAYMENTS]]=1,PurchasePrice-AmortizationSchedule[[#This Row],[OR PREMIUM]],$F36-AmortizationSchedule[[#This Row],[OR PREMIUM]])*(AmortizationSchedule[[#This Row],[PAYMENTS]]&gt;0)</f>
        <v>0</v>
      </c>
    </row>
    <row r="38" spans="2:6" ht="24" customHeight="1" x14ac:dyDescent="0.3">
      <c r="B38" s="22">
        <f>IF(YearsToMaturity*2&gt;=ROW()-ROW(AmortizationSchedule[])+1,ROW()-ROW(AmortizationSchedule[])+1,0)</f>
        <v>0</v>
      </c>
      <c r="C38" s="23">
        <f>(AmortizationSchedule[[#This Row],[PAYMENTS]]&gt;0)*FaceValue*CouponRate*0.5</f>
        <v>0</v>
      </c>
      <c r="D38" s="23">
        <f>(AmortizationSchedule[[#This Row],[PAYMENTS]]&gt;0)*EffectiveRate*0.5*IF(AmortizationSchedule[[#This Row],[PAYMENTS]]=1,PurchasePrice,$F37)</f>
        <v>0</v>
      </c>
      <c r="E38" s="23">
        <f>AmortizationSchedule[[#This Row],[CASH PAID]]-AmortizationSchedule[[#This Row],[EXPENSE]]</f>
        <v>0</v>
      </c>
      <c r="F38" s="23">
        <f>IF(AmortizationSchedule[[#This Row],[PAYMENTS]]=1,PurchasePrice-AmortizationSchedule[[#This Row],[OR PREMIUM]],$F37-AmortizationSchedule[[#This Row],[OR PREMIUM]])*(AmortizationSchedule[[#This Row],[PAYMENTS]]&gt;0)</f>
        <v>0</v>
      </c>
    </row>
    <row r="39" spans="2:6" ht="24" customHeight="1" x14ac:dyDescent="0.3">
      <c r="B39" s="22">
        <f>IF(YearsToMaturity*2&gt;=ROW()-ROW(AmortizationSchedule[])+1,ROW()-ROW(AmortizationSchedule[])+1,0)</f>
        <v>0</v>
      </c>
      <c r="C39" s="23">
        <f>(AmortizationSchedule[[#This Row],[PAYMENTS]]&gt;0)*FaceValue*CouponRate*0.5</f>
        <v>0</v>
      </c>
      <c r="D39" s="23">
        <f>(AmortizationSchedule[[#This Row],[PAYMENTS]]&gt;0)*EffectiveRate*0.5*IF(AmortizationSchedule[[#This Row],[PAYMENTS]]=1,PurchasePrice,$F38)</f>
        <v>0</v>
      </c>
      <c r="E39" s="23">
        <f>AmortizationSchedule[[#This Row],[CASH PAID]]-AmortizationSchedule[[#This Row],[EXPENSE]]</f>
        <v>0</v>
      </c>
      <c r="F39" s="23">
        <f>IF(AmortizationSchedule[[#This Row],[PAYMENTS]]=1,PurchasePrice-AmortizationSchedule[[#This Row],[OR PREMIUM]],$F38-AmortizationSchedule[[#This Row],[OR PREMIUM]])*(AmortizationSchedule[[#This Row],[PAYMENTS]]&gt;0)</f>
        <v>0</v>
      </c>
    </row>
    <row r="40" spans="2:6" ht="24" customHeight="1" x14ac:dyDescent="0.3">
      <c r="B40" s="22">
        <f>IF(YearsToMaturity*2&gt;=ROW()-ROW(AmortizationSchedule[])+1,ROW()-ROW(AmortizationSchedule[])+1,0)</f>
        <v>0</v>
      </c>
      <c r="C40" s="23">
        <f>(AmortizationSchedule[[#This Row],[PAYMENTS]]&gt;0)*FaceValue*CouponRate*0.5</f>
        <v>0</v>
      </c>
      <c r="D40" s="23">
        <f>(AmortizationSchedule[[#This Row],[PAYMENTS]]&gt;0)*EffectiveRate*0.5*IF(AmortizationSchedule[[#This Row],[PAYMENTS]]=1,PurchasePrice,$F39)</f>
        <v>0</v>
      </c>
      <c r="E40" s="23">
        <f>AmortizationSchedule[[#This Row],[CASH PAID]]-AmortizationSchedule[[#This Row],[EXPENSE]]</f>
        <v>0</v>
      </c>
      <c r="F40" s="23">
        <f>IF(AmortizationSchedule[[#This Row],[PAYMENTS]]=1,PurchasePrice-AmortizationSchedule[[#This Row],[OR PREMIUM]],$F39-AmortizationSchedule[[#This Row],[OR PREMIUM]])*(AmortizationSchedule[[#This Row],[PAYMENTS]]&gt;0)</f>
        <v>0</v>
      </c>
    </row>
    <row r="41" spans="2:6" ht="24" customHeight="1" x14ac:dyDescent="0.3">
      <c r="B41" s="22">
        <f>IF(YearsToMaturity*2&gt;=ROW()-ROW(AmortizationSchedule[])+1,ROW()-ROW(AmortizationSchedule[])+1,0)</f>
        <v>0</v>
      </c>
      <c r="C41" s="23">
        <f>(AmortizationSchedule[[#This Row],[PAYMENTS]]&gt;0)*FaceValue*CouponRate*0.5</f>
        <v>0</v>
      </c>
      <c r="D41" s="23">
        <f>(AmortizationSchedule[[#This Row],[PAYMENTS]]&gt;0)*EffectiveRate*0.5*IF(AmortizationSchedule[[#This Row],[PAYMENTS]]=1,PurchasePrice,$F40)</f>
        <v>0</v>
      </c>
      <c r="E41" s="23">
        <f>AmortizationSchedule[[#This Row],[CASH PAID]]-AmortizationSchedule[[#This Row],[EXPENSE]]</f>
        <v>0</v>
      </c>
      <c r="F41" s="23">
        <f>IF(AmortizationSchedule[[#This Row],[PAYMENTS]]=1,PurchasePrice-AmortizationSchedule[[#This Row],[OR PREMIUM]],$F40-AmortizationSchedule[[#This Row],[OR PREMIUM]])*(AmortizationSchedule[[#This Row],[PAYMENTS]]&gt;0)</f>
        <v>0</v>
      </c>
    </row>
    <row r="42" spans="2:6" ht="24" customHeight="1" x14ac:dyDescent="0.3">
      <c r="B42" s="22">
        <f>IF(YearsToMaturity*2&gt;=ROW()-ROW(AmortizationSchedule[])+1,ROW()-ROW(AmortizationSchedule[])+1,0)</f>
        <v>0</v>
      </c>
      <c r="C42" s="23">
        <f>(AmortizationSchedule[[#This Row],[PAYMENTS]]&gt;0)*FaceValue*CouponRate*0.5</f>
        <v>0</v>
      </c>
      <c r="D42" s="23">
        <f>(AmortizationSchedule[[#This Row],[PAYMENTS]]&gt;0)*EffectiveRate*0.5*IF(AmortizationSchedule[[#This Row],[PAYMENTS]]=1,PurchasePrice,$F41)</f>
        <v>0</v>
      </c>
      <c r="E42" s="23">
        <f>AmortizationSchedule[[#This Row],[CASH PAID]]-AmortizationSchedule[[#This Row],[EXPENSE]]</f>
        <v>0</v>
      </c>
      <c r="F42" s="23">
        <f>IF(AmortizationSchedule[[#This Row],[PAYMENTS]]=1,PurchasePrice-AmortizationSchedule[[#This Row],[OR PREMIUM]],$F41-AmortizationSchedule[[#This Row],[OR PREMIUM]])*(AmortizationSchedule[[#This Row],[PAYMENTS]]&gt;0)</f>
        <v>0</v>
      </c>
    </row>
    <row r="43" spans="2:6" ht="24" customHeight="1" x14ac:dyDescent="0.3">
      <c r="B43" s="22">
        <f>IF(YearsToMaturity*2&gt;=ROW()-ROW(AmortizationSchedule[])+1,ROW()-ROW(AmortizationSchedule[])+1,0)</f>
        <v>0</v>
      </c>
      <c r="C43" s="23">
        <f>(AmortizationSchedule[[#This Row],[PAYMENTS]]&gt;0)*FaceValue*CouponRate*0.5</f>
        <v>0</v>
      </c>
      <c r="D43" s="23">
        <f>(AmortizationSchedule[[#This Row],[PAYMENTS]]&gt;0)*EffectiveRate*0.5*IF(AmortizationSchedule[[#This Row],[PAYMENTS]]=1,PurchasePrice,$F42)</f>
        <v>0</v>
      </c>
      <c r="E43" s="23">
        <f>AmortizationSchedule[[#This Row],[CASH PAID]]-AmortizationSchedule[[#This Row],[EXPENSE]]</f>
        <v>0</v>
      </c>
      <c r="F43" s="23">
        <f>IF(AmortizationSchedule[[#This Row],[PAYMENTS]]=1,PurchasePrice-AmortizationSchedule[[#This Row],[OR PREMIUM]],$F42-AmortizationSchedule[[#This Row],[OR PREMIUM]])*(AmortizationSchedule[[#This Row],[PAYMENTS]]&gt;0)</f>
        <v>0</v>
      </c>
    </row>
    <row r="44" spans="2:6" ht="24" customHeight="1" x14ac:dyDescent="0.3">
      <c r="B44" s="22">
        <f>IF(YearsToMaturity*2&gt;=ROW()-ROW(AmortizationSchedule[])+1,ROW()-ROW(AmortizationSchedule[])+1,0)</f>
        <v>0</v>
      </c>
      <c r="C44" s="23">
        <f>(AmortizationSchedule[[#This Row],[PAYMENTS]]&gt;0)*FaceValue*CouponRate*0.5</f>
        <v>0</v>
      </c>
      <c r="D44" s="23">
        <f>(AmortizationSchedule[[#This Row],[PAYMENTS]]&gt;0)*EffectiveRate*0.5*IF(AmortizationSchedule[[#This Row],[PAYMENTS]]=1,PurchasePrice,$F43)</f>
        <v>0</v>
      </c>
      <c r="E44" s="23">
        <f>AmortizationSchedule[[#This Row],[CASH PAID]]-AmortizationSchedule[[#This Row],[EXPENSE]]</f>
        <v>0</v>
      </c>
      <c r="F44" s="23">
        <f>IF(AmortizationSchedule[[#This Row],[PAYMENTS]]=1,PurchasePrice-AmortizationSchedule[[#This Row],[OR PREMIUM]],$F43-AmortizationSchedule[[#This Row],[OR PREMIUM]])*(AmortizationSchedule[[#This Row],[PAYMENTS]]&gt;0)</f>
        <v>0</v>
      </c>
    </row>
    <row r="45" spans="2:6" ht="24" customHeight="1" x14ac:dyDescent="0.3">
      <c r="B45" s="22">
        <f>IF(YearsToMaturity*2&gt;=ROW()-ROW(AmortizationSchedule[])+1,ROW()-ROW(AmortizationSchedule[])+1,0)</f>
        <v>0</v>
      </c>
      <c r="C45" s="23">
        <f>(AmortizationSchedule[[#This Row],[PAYMENTS]]&gt;0)*FaceValue*CouponRate*0.5</f>
        <v>0</v>
      </c>
      <c r="D45" s="23">
        <f>(AmortizationSchedule[[#This Row],[PAYMENTS]]&gt;0)*EffectiveRate*0.5*IF(AmortizationSchedule[[#This Row],[PAYMENTS]]=1,PurchasePrice,$F44)</f>
        <v>0</v>
      </c>
      <c r="E45" s="23">
        <f>AmortizationSchedule[[#This Row],[CASH PAID]]-AmortizationSchedule[[#This Row],[EXPENSE]]</f>
        <v>0</v>
      </c>
      <c r="F45" s="23">
        <f>IF(AmortizationSchedule[[#This Row],[PAYMENTS]]=1,PurchasePrice-AmortizationSchedule[[#This Row],[OR PREMIUM]],$F44-AmortizationSchedule[[#This Row],[OR PREMIUM]])*(AmortizationSchedule[[#This Row],[PAYMENTS]]&gt;0)</f>
        <v>0</v>
      </c>
    </row>
    <row r="46" spans="2:6" ht="24" customHeight="1" x14ac:dyDescent="0.3">
      <c r="B46" s="22">
        <f>IF(YearsToMaturity*2&gt;=ROW()-ROW(AmortizationSchedule[])+1,ROW()-ROW(AmortizationSchedule[])+1,0)</f>
        <v>0</v>
      </c>
      <c r="C46" s="23">
        <f>(AmortizationSchedule[[#This Row],[PAYMENTS]]&gt;0)*FaceValue*CouponRate*0.5</f>
        <v>0</v>
      </c>
      <c r="D46" s="23">
        <f>(AmortizationSchedule[[#This Row],[PAYMENTS]]&gt;0)*EffectiveRate*0.5*IF(AmortizationSchedule[[#This Row],[PAYMENTS]]=1,PurchasePrice,$F45)</f>
        <v>0</v>
      </c>
      <c r="E46" s="23">
        <f>AmortizationSchedule[[#This Row],[CASH PAID]]-AmortizationSchedule[[#This Row],[EXPENSE]]</f>
        <v>0</v>
      </c>
      <c r="F46" s="23">
        <f>IF(AmortizationSchedule[[#This Row],[PAYMENTS]]=1,PurchasePrice-AmortizationSchedule[[#This Row],[OR PREMIUM]],$F45-AmortizationSchedule[[#This Row],[OR PREMIUM]])*(AmortizationSchedule[[#This Row],[PAYMENTS]]&gt;0)</f>
        <v>0</v>
      </c>
    </row>
    <row r="47" spans="2:6" ht="24" customHeight="1" x14ac:dyDescent="0.3">
      <c r="B47" s="22">
        <f>IF(YearsToMaturity*2&gt;=ROW()-ROW(AmortizationSchedule[])+1,ROW()-ROW(AmortizationSchedule[])+1,0)</f>
        <v>0</v>
      </c>
      <c r="C47" s="23">
        <f>(AmortizationSchedule[[#This Row],[PAYMENTS]]&gt;0)*FaceValue*CouponRate*0.5</f>
        <v>0</v>
      </c>
      <c r="D47" s="23">
        <f>(AmortizationSchedule[[#This Row],[PAYMENTS]]&gt;0)*EffectiveRate*0.5*IF(AmortizationSchedule[[#This Row],[PAYMENTS]]=1,PurchasePrice,$F46)</f>
        <v>0</v>
      </c>
      <c r="E47" s="23">
        <f>AmortizationSchedule[[#This Row],[CASH PAID]]-AmortizationSchedule[[#This Row],[EXPENSE]]</f>
        <v>0</v>
      </c>
      <c r="F47" s="23">
        <f>IF(AmortizationSchedule[[#This Row],[PAYMENTS]]=1,PurchasePrice-AmortizationSchedule[[#This Row],[OR PREMIUM]],$F46-AmortizationSchedule[[#This Row],[OR PREMIUM]])*(AmortizationSchedule[[#This Row],[PAYMENTS]]&gt;0)</f>
        <v>0</v>
      </c>
    </row>
    <row r="48" spans="2:6" ht="24" customHeight="1" x14ac:dyDescent="0.3">
      <c r="B48" s="22">
        <f>IF(YearsToMaturity*2&gt;=ROW()-ROW(AmortizationSchedule[])+1,ROW()-ROW(AmortizationSchedule[])+1,0)</f>
        <v>0</v>
      </c>
      <c r="C48" s="23">
        <f>(AmortizationSchedule[[#This Row],[PAYMENTS]]&gt;0)*FaceValue*CouponRate*0.5</f>
        <v>0</v>
      </c>
      <c r="D48" s="23">
        <f>(AmortizationSchedule[[#This Row],[PAYMENTS]]&gt;0)*EffectiveRate*0.5*IF(AmortizationSchedule[[#This Row],[PAYMENTS]]=1,PurchasePrice,$F47)</f>
        <v>0</v>
      </c>
      <c r="E48" s="23">
        <f>AmortizationSchedule[[#This Row],[CASH PAID]]-AmortizationSchedule[[#This Row],[EXPENSE]]</f>
        <v>0</v>
      </c>
      <c r="F48" s="23">
        <f>IF(AmortizationSchedule[[#This Row],[PAYMENTS]]=1,PurchasePrice-AmortizationSchedule[[#This Row],[OR PREMIUM]],$F47-AmortizationSchedule[[#This Row],[OR PREMIUM]])*(AmortizationSchedule[[#This Row],[PAYMENTS]]&gt;0)</f>
        <v>0</v>
      </c>
    </row>
  </sheetData>
  <pageMargins left="0.45" right="0.45" top="0.5" bottom="0.5" header="0.3" footer="0.3"/>
  <pageSetup scale="7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2:F48"/>
  <sheetViews>
    <sheetView showGridLines="0" zoomScaleNormal="100" workbookViewId="0"/>
  </sheetViews>
  <sheetFormatPr defaultRowHeight="24" customHeight="1" x14ac:dyDescent="0.3"/>
  <cols>
    <col min="1" max="1" width="3.5703125" customWidth="1"/>
    <col min="2" max="2" width="20" customWidth="1"/>
    <col min="3" max="3" width="22.35546875" customWidth="1"/>
    <col min="4" max="6" width="21.35546875" customWidth="1"/>
    <col min="7" max="7" width="3.5703125" customWidth="1"/>
  </cols>
  <sheetData>
    <row r="2" spans="1:6" ht="38.5" x14ac:dyDescent="0.85">
      <c r="A2" s="8" t="s">
        <v>13</v>
      </c>
    </row>
    <row r="3" spans="1:6" ht="60" customHeight="1" x14ac:dyDescent="1.55">
      <c r="A3" s="4" t="s">
        <v>14</v>
      </c>
    </row>
    <row r="4" spans="1:6" ht="28.5" customHeight="1" x14ac:dyDescent="0.3"/>
    <row r="5" spans="1:6" ht="24" customHeight="1" x14ac:dyDescent="0.3">
      <c r="B5" s="6" t="s">
        <v>8</v>
      </c>
      <c r="C5" s="10">
        <f>PurchasePrice</f>
        <v>100000</v>
      </c>
    </row>
    <row r="6" spans="1:6" ht="24" customHeight="1" x14ac:dyDescent="0.3">
      <c r="B6" s="6" t="s">
        <v>9</v>
      </c>
      <c r="C6" s="10">
        <f>FaceValue</f>
        <v>96149</v>
      </c>
    </row>
    <row r="7" spans="1:6" ht="24" customHeight="1" x14ac:dyDescent="0.3">
      <c r="B7" s="6" t="s">
        <v>10</v>
      </c>
      <c r="C7" s="7">
        <v>15</v>
      </c>
    </row>
    <row r="8" spans="1:6" ht="24" customHeight="1" x14ac:dyDescent="0.3">
      <c r="B8" s="6" t="s">
        <v>11</v>
      </c>
      <c r="C8" s="9">
        <f>CouponRate</f>
        <v>0.1</v>
      </c>
    </row>
    <row r="9" spans="1:6" ht="24" customHeight="1" x14ac:dyDescent="0.3">
      <c r="B9" s="6" t="s">
        <v>12</v>
      </c>
      <c r="C9" s="9">
        <f>EffectiveRate</f>
        <v>0.05</v>
      </c>
    </row>
    <row r="10" spans="1:6" ht="16.5" customHeight="1" x14ac:dyDescent="0.3"/>
    <row r="11" spans="1:6" ht="16.5" customHeight="1" x14ac:dyDescent="0.3">
      <c r="B11" s="2"/>
      <c r="C11" s="5"/>
      <c r="D11" s="5"/>
      <c r="E11" s="5" t="s">
        <v>3</v>
      </c>
      <c r="F11" s="5"/>
    </row>
    <row r="12" spans="1:6" ht="16.5" customHeight="1" x14ac:dyDescent="0.3">
      <c r="B12" s="2"/>
      <c r="C12" s="5"/>
      <c r="D12" s="5"/>
      <c r="E12" s="5" t="s">
        <v>4</v>
      </c>
      <c r="F12" s="5" t="s">
        <v>6</v>
      </c>
    </row>
    <row r="13" spans="1:6" ht="24" customHeight="1" x14ac:dyDescent="0.3">
      <c r="B13" s="11" t="s">
        <v>0</v>
      </c>
      <c r="C13" s="5" t="s">
        <v>1</v>
      </c>
      <c r="D13" s="5" t="s">
        <v>2</v>
      </c>
      <c r="E13" s="5" t="s">
        <v>5</v>
      </c>
      <c r="F13" s="5" t="s">
        <v>7</v>
      </c>
    </row>
    <row r="14" spans="1:6" ht="24" customHeight="1" x14ac:dyDescent="0.3">
      <c r="B14" s="1">
        <f>IF(YearsToMaturity*2&gt;=ROW()-ROW(AmortizationSchedule4[])+1,ROW()-ROW(AmortizationSchedule4[])+1,0)</f>
        <v>1</v>
      </c>
      <c r="C14" s="3">
        <f>(AmortizationSchedule4[[#This Row],[PAYMENTS]]&gt;0)*FaceValue*CouponRate*0.5</f>
        <v>4807.45</v>
      </c>
      <c r="D14" s="3">
        <f>(AmortizationSchedule4[[#This Row],[PAYMENTS]]&gt;0)*EffectiveRate*0.5*IF(AmortizationSchedule4[[#This Row],[PAYMENTS]]=1,PurchasePrice,$F13)</f>
        <v>2500</v>
      </c>
      <c r="E14" s="3">
        <f>AmortizationSchedule4[[#This Row],[CASH PAID]]-AmortizationSchedule4[[#This Row],[EXPENSE]]</f>
        <v>2307.4499999999998</v>
      </c>
      <c r="F14" s="3">
        <f>IF(AmortizationSchedule4[[#This Row],[PAYMENTS]]=1,PurchasePrice-AmortizationSchedule4[[#This Row],[OR PREMIUM]],$F13-AmortizationSchedule4[[#This Row],[OR PREMIUM]])*(AmortizationSchedule4[[#This Row],[PAYMENTS]]&gt;0)</f>
        <v>97692.55</v>
      </c>
    </row>
    <row r="15" spans="1:6" ht="24" customHeight="1" x14ac:dyDescent="0.3">
      <c r="B15" s="1">
        <f>IF(YearsToMaturity*2&gt;=ROW()-ROW(AmortizationSchedule4[])+1,ROW()-ROW(AmortizationSchedule4[])+1,0)</f>
        <v>2</v>
      </c>
      <c r="C15" s="3">
        <f>(AmortizationSchedule4[[#This Row],[PAYMENTS]]&gt;0)*FaceValue*CouponRate*0.5</f>
        <v>4807.45</v>
      </c>
      <c r="D15" s="3">
        <f>(AmortizationSchedule4[[#This Row],[PAYMENTS]]&gt;0)*EffectiveRate*0.5*IF(AmortizationSchedule4[[#This Row],[PAYMENTS]]=1,PurchasePrice,$F14)</f>
        <v>2442.3137500000003</v>
      </c>
      <c r="E15" s="3">
        <f>AmortizationSchedule4[[#This Row],[CASH PAID]]-AmortizationSchedule4[[#This Row],[EXPENSE]]</f>
        <v>2365.1362499999996</v>
      </c>
      <c r="F15" s="3">
        <f>IF(AmortizationSchedule4[[#This Row],[PAYMENTS]]=1,PurchasePrice-AmortizationSchedule4[[#This Row],[OR PREMIUM]],$F14-AmortizationSchedule4[[#This Row],[OR PREMIUM]])*(AmortizationSchedule4[[#This Row],[PAYMENTS]]&gt;0)</f>
        <v>95327.413750000007</v>
      </c>
    </row>
    <row r="16" spans="1:6" ht="24" customHeight="1" x14ac:dyDescent="0.3">
      <c r="B16" s="1">
        <f>IF(YearsToMaturity*2&gt;=ROW()-ROW(AmortizationSchedule4[])+1,ROW()-ROW(AmortizationSchedule4[])+1,0)</f>
        <v>3</v>
      </c>
      <c r="C16" s="3">
        <f>(AmortizationSchedule4[[#This Row],[PAYMENTS]]&gt;0)*FaceValue*CouponRate*0.5</f>
        <v>4807.45</v>
      </c>
      <c r="D16" s="3">
        <f>(AmortizationSchedule4[[#This Row],[PAYMENTS]]&gt;0)*EffectiveRate*0.5*IF(AmortizationSchedule4[[#This Row],[PAYMENTS]]=1,PurchasePrice,$F15)</f>
        <v>2383.1853437500004</v>
      </c>
      <c r="E16" s="3">
        <f>AmortizationSchedule4[[#This Row],[CASH PAID]]-AmortizationSchedule4[[#This Row],[EXPENSE]]</f>
        <v>2424.2646562499995</v>
      </c>
      <c r="F16" s="3">
        <f>IF(AmortizationSchedule4[[#This Row],[PAYMENTS]]=1,PurchasePrice-AmortizationSchedule4[[#This Row],[OR PREMIUM]],$F15-AmortizationSchedule4[[#This Row],[OR PREMIUM]])*(AmortizationSchedule4[[#This Row],[PAYMENTS]]&gt;0)</f>
        <v>92903.149093750006</v>
      </c>
    </row>
    <row r="17" spans="2:6" ht="24" customHeight="1" x14ac:dyDescent="0.3">
      <c r="B17" s="1">
        <f>IF(YearsToMaturity*2&gt;=ROW()-ROW(AmortizationSchedule4[])+1,ROW()-ROW(AmortizationSchedule4[])+1,0)</f>
        <v>4</v>
      </c>
      <c r="C17" s="3">
        <f>(AmortizationSchedule4[[#This Row],[PAYMENTS]]&gt;0)*FaceValue*CouponRate*0.5</f>
        <v>4807.45</v>
      </c>
      <c r="D17" s="3">
        <f>(AmortizationSchedule4[[#This Row],[PAYMENTS]]&gt;0)*EffectiveRate*0.5*IF(AmortizationSchedule4[[#This Row],[PAYMENTS]]=1,PurchasePrice,$F16)</f>
        <v>2322.5787273437504</v>
      </c>
      <c r="E17" s="3">
        <f>AmortizationSchedule4[[#This Row],[CASH PAID]]-AmortizationSchedule4[[#This Row],[EXPENSE]]</f>
        <v>2484.8712726562494</v>
      </c>
      <c r="F17" s="3">
        <f>IF(AmortizationSchedule4[[#This Row],[PAYMENTS]]=1,PurchasePrice-AmortizationSchedule4[[#This Row],[OR PREMIUM]],$F16-AmortizationSchedule4[[#This Row],[OR PREMIUM]])*(AmortizationSchedule4[[#This Row],[PAYMENTS]]&gt;0)</f>
        <v>90418.277821093754</v>
      </c>
    </row>
    <row r="18" spans="2:6" ht="24" customHeight="1" x14ac:dyDescent="0.3">
      <c r="B18" s="1">
        <f>IF(YearsToMaturity*2&gt;=ROW()-ROW(AmortizationSchedule4[])+1,ROW()-ROW(AmortizationSchedule4[])+1,0)</f>
        <v>5</v>
      </c>
      <c r="C18" s="3">
        <f>(AmortizationSchedule4[[#This Row],[PAYMENTS]]&gt;0)*FaceValue*CouponRate*0.5</f>
        <v>4807.45</v>
      </c>
      <c r="D18" s="3">
        <f>(AmortizationSchedule4[[#This Row],[PAYMENTS]]&gt;0)*EffectiveRate*0.5*IF(AmortizationSchedule4[[#This Row],[PAYMENTS]]=1,PurchasePrice,$F17)</f>
        <v>2260.456945527344</v>
      </c>
      <c r="E18" s="3">
        <f>AmortizationSchedule4[[#This Row],[CASH PAID]]-AmortizationSchedule4[[#This Row],[EXPENSE]]</f>
        <v>2546.9930544726558</v>
      </c>
      <c r="F18" s="3">
        <f>IF(AmortizationSchedule4[[#This Row],[PAYMENTS]]=1,PurchasePrice-AmortizationSchedule4[[#This Row],[OR PREMIUM]],$F17-AmortizationSchedule4[[#This Row],[OR PREMIUM]])*(AmortizationSchedule4[[#This Row],[PAYMENTS]]&gt;0)</f>
        <v>87871.284766621102</v>
      </c>
    </row>
    <row r="19" spans="2:6" ht="24" customHeight="1" x14ac:dyDescent="0.3">
      <c r="B19" s="1">
        <f>IF(YearsToMaturity*2&gt;=ROW()-ROW(AmortizationSchedule4[])+1,ROW()-ROW(AmortizationSchedule4[])+1,0)</f>
        <v>6</v>
      </c>
      <c r="C19" s="3">
        <f>(AmortizationSchedule4[[#This Row],[PAYMENTS]]&gt;0)*FaceValue*CouponRate*0.5</f>
        <v>4807.45</v>
      </c>
      <c r="D19" s="3">
        <f>(AmortizationSchedule4[[#This Row],[PAYMENTS]]&gt;0)*EffectiveRate*0.5*IF(AmortizationSchedule4[[#This Row],[PAYMENTS]]=1,PurchasePrice,$F18)</f>
        <v>2196.7821191655275</v>
      </c>
      <c r="E19" s="3">
        <f>AmortizationSchedule4[[#This Row],[CASH PAID]]-AmortizationSchedule4[[#This Row],[EXPENSE]]</f>
        <v>2610.6678808344723</v>
      </c>
      <c r="F19" s="3">
        <f>IF(AmortizationSchedule4[[#This Row],[PAYMENTS]]=1,PurchasePrice-AmortizationSchedule4[[#This Row],[OR PREMIUM]],$F18-AmortizationSchedule4[[#This Row],[OR PREMIUM]])*(AmortizationSchedule4[[#This Row],[PAYMENTS]]&gt;0)</f>
        <v>85260.616885786629</v>
      </c>
    </row>
    <row r="20" spans="2:6" ht="24" customHeight="1" x14ac:dyDescent="0.3">
      <c r="B20" s="1">
        <f>IF(YearsToMaturity*2&gt;=ROW()-ROW(AmortizationSchedule4[])+1,ROW()-ROW(AmortizationSchedule4[])+1,0)</f>
        <v>7</v>
      </c>
      <c r="C20" s="3">
        <f>(AmortizationSchedule4[[#This Row],[PAYMENTS]]&gt;0)*FaceValue*CouponRate*0.5</f>
        <v>4807.45</v>
      </c>
      <c r="D20" s="3">
        <f>(AmortizationSchedule4[[#This Row],[PAYMENTS]]&gt;0)*EffectiveRate*0.5*IF(AmortizationSchedule4[[#This Row],[PAYMENTS]]=1,PurchasePrice,$F19)</f>
        <v>2131.515422144666</v>
      </c>
      <c r="E20" s="3">
        <f>AmortizationSchedule4[[#This Row],[CASH PAID]]-AmortizationSchedule4[[#This Row],[EXPENSE]]</f>
        <v>2675.9345778553338</v>
      </c>
      <c r="F20" s="3">
        <f>IF(AmortizationSchedule4[[#This Row],[PAYMENTS]]=1,PurchasePrice-AmortizationSchedule4[[#This Row],[OR PREMIUM]],$F19-AmortizationSchedule4[[#This Row],[OR PREMIUM]])*(AmortizationSchedule4[[#This Row],[PAYMENTS]]&gt;0)</f>
        <v>82584.682307931289</v>
      </c>
    </row>
    <row r="21" spans="2:6" ht="24" customHeight="1" x14ac:dyDescent="0.3">
      <c r="B21" s="1">
        <f>IF(YearsToMaturity*2&gt;=ROW()-ROW(AmortizationSchedule4[])+1,ROW()-ROW(AmortizationSchedule4[])+1,0)</f>
        <v>8</v>
      </c>
      <c r="C21" s="3">
        <f>(AmortizationSchedule4[[#This Row],[PAYMENTS]]&gt;0)*FaceValue*CouponRate*0.5</f>
        <v>4807.45</v>
      </c>
      <c r="D21" s="3">
        <f>(AmortizationSchedule4[[#This Row],[PAYMENTS]]&gt;0)*EffectiveRate*0.5*IF(AmortizationSchedule4[[#This Row],[PAYMENTS]]=1,PurchasePrice,$F20)</f>
        <v>2064.6170576982822</v>
      </c>
      <c r="E21" s="3">
        <f>AmortizationSchedule4[[#This Row],[CASH PAID]]-AmortizationSchedule4[[#This Row],[EXPENSE]]</f>
        <v>2742.8329423017176</v>
      </c>
      <c r="F21" s="3">
        <f>IF(AmortizationSchedule4[[#This Row],[PAYMENTS]]=1,PurchasePrice-AmortizationSchedule4[[#This Row],[OR PREMIUM]],$F20-AmortizationSchedule4[[#This Row],[OR PREMIUM]])*(AmortizationSchedule4[[#This Row],[PAYMENTS]]&gt;0)</f>
        <v>79841.849365629576</v>
      </c>
    </row>
    <row r="22" spans="2:6" ht="24" customHeight="1" x14ac:dyDescent="0.3">
      <c r="B22" s="1">
        <f>IF(YearsToMaturity*2&gt;=ROW()-ROW(AmortizationSchedule4[])+1,ROW()-ROW(AmortizationSchedule4[])+1,0)</f>
        <v>9</v>
      </c>
      <c r="C22" s="3">
        <f>(AmortizationSchedule4[[#This Row],[PAYMENTS]]&gt;0)*FaceValue*CouponRate*0.5</f>
        <v>4807.45</v>
      </c>
      <c r="D22" s="3">
        <f>(AmortizationSchedule4[[#This Row],[PAYMENTS]]&gt;0)*EffectiveRate*0.5*IF(AmortizationSchedule4[[#This Row],[PAYMENTS]]=1,PurchasePrice,$F21)</f>
        <v>1996.0462341407394</v>
      </c>
      <c r="E22" s="3">
        <f>AmortizationSchedule4[[#This Row],[CASH PAID]]-AmortizationSchedule4[[#This Row],[EXPENSE]]</f>
        <v>2811.4037658592606</v>
      </c>
      <c r="F22" s="3">
        <f>IF(AmortizationSchedule4[[#This Row],[PAYMENTS]]=1,PurchasePrice-AmortizationSchedule4[[#This Row],[OR PREMIUM]],$F21-AmortizationSchedule4[[#This Row],[OR PREMIUM]])*(AmortizationSchedule4[[#This Row],[PAYMENTS]]&gt;0)</f>
        <v>77030.445599770319</v>
      </c>
    </row>
    <row r="23" spans="2:6" ht="24" customHeight="1" x14ac:dyDescent="0.3">
      <c r="B23" s="1">
        <f>IF(YearsToMaturity*2&gt;=ROW()-ROW(AmortizationSchedule4[])+1,ROW()-ROW(AmortizationSchedule4[])+1,0)</f>
        <v>10</v>
      </c>
      <c r="C23" s="3">
        <f>(AmortizationSchedule4[[#This Row],[PAYMENTS]]&gt;0)*FaceValue*CouponRate*0.5</f>
        <v>4807.45</v>
      </c>
      <c r="D23" s="3">
        <f>(AmortizationSchedule4[[#This Row],[PAYMENTS]]&gt;0)*EffectiveRate*0.5*IF(AmortizationSchedule4[[#This Row],[PAYMENTS]]=1,PurchasePrice,$F22)</f>
        <v>1925.761139994258</v>
      </c>
      <c r="E23" s="3">
        <f>AmortizationSchedule4[[#This Row],[CASH PAID]]-AmortizationSchedule4[[#This Row],[EXPENSE]]</f>
        <v>2881.6888600057418</v>
      </c>
      <c r="F23" s="3">
        <f>IF(AmortizationSchedule4[[#This Row],[PAYMENTS]]=1,PurchasePrice-AmortizationSchedule4[[#This Row],[OR PREMIUM]],$F22-AmortizationSchedule4[[#This Row],[OR PREMIUM]])*(AmortizationSchedule4[[#This Row],[PAYMENTS]]&gt;0)</f>
        <v>74148.756739764576</v>
      </c>
    </row>
    <row r="24" spans="2:6" ht="24" customHeight="1" x14ac:dyDescent="0.3">
      <c r="B24" s="1">
        <f>IF(YearsToMaturity*2&gt;=ROW()-ROW(AmortizationSchedule4[])+1,ROW()-ROW(AmortizationSchedule4[])+1,0)</f>
        <v>11</v>
      </c>
      <c r="C24" s="3">
        <f>(AmortizationSchedule4[[#This Row],[PAYMENTS]]&gt;0)*FaceValue*CouponRate*0.5</f>
        <v>4807.45</v>
      </c>
      <c r="D24" s="3">
        <f>(AmortizationSchedule4[[#This Row],[PAYMENTS]]&gt;0)*EffectiveRate*0.5*IF(AmortizationSchedule4[[#This Row],[PAYMENTS]]=1,PurchasePrice,$F23)</f>
        <v>1853.7189184941144</v>
      </c>
      <c r="E24" s="3">
        <f>AmortizationSchedule4[[#This Row],[CASH PAID]]-AmortizationSchedule4[[#This Row],[EXPENSE]]</f>
        <v>2953.7310815058854</v>
      </c>
      <c r="F24" s="3">
        <f>IF(AmortizationSchedule4[[#This Row],[PAYMENTS]]=1,PurchasePrice-AmortizationSchedule4[[#This Row],[OR PREMIUM]],$F23-AmortizationSchedule4[[#This Row],[OR PREMIUM]])*(AmortizationSchedule4[[#This Row],[PAYMENTS]]&gt;0)</f>
        <v>71195.025658258688</v>
      </c>
    </row>
    <row r="25" spans="2:6" ht="24" customHeight="1" x14ac:dyDescent="0.3">
      <c r="B25" s="1">
        <f>IF(YearsToMaturity*2&gt;=ROW()-ROW(AmortizationSchedule4[])+1,ROW()-ROW(AmortizationSchedule4[])+1,0)</f>
        <v>12</v>
      </c>
      <c r="C25" s="3">
        <f>(AmortizationSchedule4[[#This Row],[PAYMENTS]]&gt;0)*FaceValue*CouponRate*0.5</f>
        <v>4807.45</v>
      </c>
      <c r="D25" s="3">
        <f>(AmortizationSchedule4[[#This Row],[PAYMENTS]]&gt;0)*EffectiveRate*0.5*IF(AmortizationSchedule4[[#This Row],[PAYMENTS]]=1,PurchasePrice,$F24)</f>
        <v>1779.8756414564673</v>
      </c>
      <c r="E25" s="3">
        <f>AmortizationSchedule4[[#This Row],[CASH PAID]]-AmortizationSchedule4[[#This Row],[EXPENSE]]</f>
        <v>3027.5743585435325</v>
      </c>
      <c r="F25" s="3">
        <f>IF(AmortizationSchedule4[[#This Row],[PAYMENTS]]=1,PurchasePrice-AmortizationSchedule4[[#This Row],[OR PREMIUM]],$F24-AmortizationSchedule4[[#This Row],[OR PREMIUM]])*(AmortizationSchedule4[[#This Row],[PAYMENTS]]&gt;0)</f>
        <v>68167.451299715161</v>
      </c>
    </row>
    <row r="26" spans="2:6" ht="24" customHeight="1" x14ac:dyDescent="0.3">
      <c r="B26" s="1">
        <f>IF(YearsToMaturity*2&gt;=ROW()-ROW(AmortizationSchedule4[])+1,ROW()-ROW(AmortizationSchedule4[])+1,0)</f>
        <v>13</v>
      </c>
      <c r="C26" s="3">
        <f>(AmortizationSchedule4[[#This Row],[PAYMENTS]]&gt;0)*FaceValue*CouponRate*0.5</f>
        <v>4807.45</v>
      </c>
      <c r="D26" s="3">
        <f>(AmortizationSchedule4[[#This Row],[PAYMENTS]]&gt;0)*EffectiveRate*0.5*IF(AmortizationSchedule4[[#This Row],[PAYMENTS]]=1,PurchasePrice,$F25)</f>
        <v>1704.1862824928792</v>
      </c>
      <c r="E26" s="3">
        <f>AmortizationSchedule4[[#This Row],[CASH PAID]]-AmortizationSchedule4[[#This Row],[EXPENSE]]</f>
        <v>3103.2637175071204</v>
      </c>
      <c r="F26" s="3">
        <f>IF(AmortizationSchedule4[[#This Row],[PAYMENTS]]=1,PurchasePrice-AmortizationSchedule4[[#This Row],[OR PREMIUM]],$F25-AmortizationSchedule4[[#This Row],[OR PREMIUM]])*(AmortizationSchedule4[[#This Row],[PAYMENTS]]&gt;0)</f>
        <v>65064.18758220804</v>
      </c>
    </row>
    <row r="27" spans="2:6" ht="24" customHeight="1" x14ac:dyDescent="0.3">
      <c r="B27" s="1">
        <f>IF(YearsToMaturity*2&gt;=ROW()-ROW(AmortizationSchedule4[])+1,ROW()-ROW(AmortizationSchedule4[])+1,0)</f>
        <v>14</v>
      </c>
      <c r="C27" s="3">
        <f>(AmortizationSchedule4[[#This Row],[PAYMENTS]]&gt;0)*FaceValue*CouponRate*0.5</f>
        <v>4807.45</v>
      </c>
      <c r="D27" s="3">
        <f>(AmortizationSchedule4[[#This Row],[PAYMENTS]]&gt;0)*EffectiveRate*0.5*IF(AmortizationSchedule4[[#This Row],[PAYMENTS]]=1,PurchasePrice,$F26)</f>
        <v>1626.604689555201</v>
      </c>
      <c r="E27" s="3">
        <f>AmortizationSchedule4[[#This Row],[CASH PAID]]-AmortizationSchedule4[[#This Row],[EXPENSE]]</f>
        <v>3180.845310444799</v>
      </c>
      <c r="F27" s="3">
        <f>IF(AmortizationSchedule4[[#This Row],[PAYMENTS]]=1,PurchasePrice-AmortizationSchedule4[[#This Row],[OR PREMIUM]],$F26-AmortizationSchedule4[[#This Row],[OR PREMIUM]])*(AmortizationSchedule4[[#This Row],[PAYMENTS]]&gt;0)</f>
        <v>61883.342271763242</v>
      </c>
    </row>
    <row r="28" spans="2:6" ht="24" customHeight="1" x14ac:dyDescent="0.3">
      <c r="B28" s="1">
        <f>IF(YearsToMaturity*2&gt;=ROW()-ROW(AmortizationSchedule4[])+1,ROW()-ROW(AmortizationSchedule4[])+1,0)</f>
        <v>15</v>
      </c>
      <c r="C28" s="3">
        <f>(AmortizationSchedule4[[#This Row],[PAYMENTS]]&gt;0)*FaceValue*CouponRate*0.5</f>
        <v>4807.45</v>
      </c>
      <c r="D28" s="3">
        <f>(AmortizationSchedule4[[#This Row],[PAYMENTS]]&gt;0)*EffectiveRate*0.5*IF(AmortizationSchedule4[[#This Row],[PAYMENTS]]=1,PurchasePrice,$F27)</f>
        <v>1547.0835567940812</v>
      </c>
      <c r="E28" s="3">
        <f>AmortizationSchedule4[[#This Row],[CASH PAID]]-AmortizationSchedule4[[#This Row],[EXPENSE]]</f>
        <v>3260.3664432059186</v>
      </c>
      <c r="F28" s="3">
        <f>IF(AmortizationSchedule4[[#This Row],[PAYMENTS]]=1,PurchasePrice-AmortizationSchedule4[[#This Row],[OR PREMIUM]],$F27-AmortizationSchedule4[[#This Row],[OR PREMIUM]])*(AmortizationSchedule4[[#This Row],[PAYMENTS]]&gt;0)</f>
        <v>58622.975828557326</v>
      </c>
    </row>
    <row r="29" spans="2:6" ht="24" customHeight="1" x14ac:dyDescent="0.3">
      <c r="B29" s="1">
        <f>IF(YearsToMaturity*2&gt;=ROW()-ROW(AmortizationSchedule4[])+1,ROW()-ROW(AmortizationSchedule4[])+1,0)</f>
        <v>16</v>
      </c>
      <c r="C29" s="3">
        <f>(AmortizationSchedule4[[#This Row],[PAYMENTS]]&gt;0)*FaceValue*CouponRate*0.5</f>
        <v>4807.45</v>
      </c>
      <c r="D29" s="3">
        <f>(AmortizationSchedule4[[#This Row],[PAYMENTS]]&gt;0)*EffectiveRate*0.5*IF(AmortizationSchedule4[[#This Row],[PAYMENTS]]=1,PurchasePrice,$F28)</f>
        <v>1465.5743957139332</v>
      </c>
      <c r="E29" s="3">
        <f>AmortizationSchedule4[[#This Row],[CASH PAID]]-AmortizationSchedule4[[#This Row],[EXPENSE]]</f>
        <v>3341.8756042860668</v>
      </c>
      <c r="F29" s="3">
        <f>IF(AmortizationSchedule4[[#This Row],[PAYMENTS]]=1,PurchasePrice-AmortizationSchedule4[[#This Row],[OR PREMIUM]],$F28-AmortizationSchedule4[[#This Row],[OR PREMIUM]])*(AmortizationSchedule4[[#This Row],[PAYMENTS]]&gt;0)</f>
        <v>55281.100224271257</v>
      </c>
    </row>
    <row r="30" spans="2:6" ht="24" customHeight="1" x14ac:dyDescent="0.3">
      <c r="B30" s="1">
        <f>IF(YearsToMaturity*2&gt;=ROW()-ROW(AmortizationSchedule4[])+1,ROW()-ROW(AmortizationSchedule4[])+1,0)</f>
        <v>17</v>
      </c>
      <c r="C30" s="3">
        <f>(AmortizationSchedule4[[#This Row],[PAYMENTS]]&gt;0)*FaceValue*CouponRate*0.5</f>
        <v>4807.45</v>
      </c>
      <c r="D30" s="3">
        <f>(AmortizationSchedule4[[#This Row],[PAYMENTS]]&gt;0)*EffectiveRate*0.5*IF(AmortizationSchedule4[[#This Row],[PAYMENTS]]=1,PurchasePrice,$F29)</f>
        <v>1382.0275056067815</v>
      </c>
      <c r="E30" s="3">
        <f>AmortizationSchedule4[[#This Row],[CASH PAID]]-AmortizationSchedule4[[#This Row],[EXPENSE]]</f>
        <v>3425.4224943932186</v>
      </c>
      <c r="F30" s="3">
        <f>IF(AmortizationSchedule4[[#This Row],[PAYMENTS]]=1,PurchasePrice-AmortizationSchedule4[[#This Row],[OR PREMIUM]],$F29-AmortizationSchedule4[[#This Row],[OR PREMIUM]])*(AmortizationSchedule4[[#This Row],[PAYMENTS]]&gt;0)</f>
        <v>51855.677729878036</v>
      </c>
    </row>
    <row r="31" spans="2:6" ht="24" customHeight="1" x14ac:dyDescent="0.3">
      <c r="B31" s="1">
        <f>IF(YearsToMaturity*2&gt;=ROW()-ROW(AmortizationSchedule4[])+1,ROW()-ROW(AmortizationSchedule4[])+1,0)</f>
        <v>18</v>
      </c>
      <c r="C31" s="3">
        <f>(AmortizationSchedule4[[#This Row],[PAYMENTS]]&gt;0)*FaceValue*CouponRate*0.5</f>
        <v>4807.45</v>
      </c>
      <c r="D31" s="3">
        <f>(AmortizationSchedule4[[#This Row],[PAYMENTS]]&gt;0)*EffectiveRate*0.5*IF(AmortizationSchedule4[[#This Row],[PAYMENTS]]=1,PurchasePrice,$F30)</f>
        <v>1296.3919432469511</v>
      </c>
      <c r="E31" s="3">
        <f>AmortizationSchedule4[[#This Row],[CASH PAID]]-AmortizationSchedule4[[#This Row],[EXPENSE]]</f>
        <v>3511.0580567530487</v>
      </c>
      <c r="F31" s="3">
        <f>IF(AmortizationSchedule4[[#This Row],[PAYMENTS]]=1,PurchasePrice-AmortizationSchedule4[[#This Row],[OR PREMIUM]],$F30-AmortizationSchedule4[[#This Row],[OR PREMIUM]])*(AmortizationSchedule4[[#This Row],[PAYMENTS]]&gt;0)</f>
        <v>48344.619673124987</v>
      </c>
    </row>
    <row r="32" spans="2:6" ht="24" customHeight="1" x14ac:dyDescent="0.3">
      <c r="B32" s="1">
        <f>IF(YearsToMaturity*2&gt;=ROW()-ROW(AmortizationSchedule4[])+1,ROW()-ROW(AmortizationSchedule4[])+1,0)</f>
        <v>19</v>
      </c>
      <c r="C32" s="3">
        <f>(AmortizationSchedule4[[#This Row],[PAYMENTS]]&gt;0)*FaceValue*CouponRate*0.5</f>
        <v>4807.45</v>
      </c>
      <c r="D32" s="3">
        <f>(AmortizationSchedule4[[#This Row],[PAYMENTS]]&gt;0)*EffectiveRate*0.5*IF(AmortizationSchedule4[[#This Row],[PAYMENTS]]=1,PurchasePrice,$F31)</f>
        <v>1208.6154918281247</v>
      </c>
      <c r="E32" s="3">
        <f>AmortizationSchedule4[[#This Row],[CASH PAID]]-AmortizationSchedule4[[#This Row],[EXPENSE]]</f>
        <v>3598.8345081718753</v>
      </c>
      <c r="F32" s="3">
        <f>IF(AmortizationSchedule4[[#This Row],[PAYMENTS]]=1,PurchasePrice-AmortizationSchedule4[[#This Row],[OR PREMIUM]],$F31-AmortizationSchedule4[[#This Row],[OR PREMIUM]])*(AmortizationSchedule4[[#This Row],[PAYMENTS]]&gt;0)</f>
        <v>44745.785164953115</v>
      </c>
    </row>
    <row r="33" spans="2:6" ht="24" customHeight="1" x14ac:dyDescent="0.3">
      <c r="B33" s="1">
        <f>IF(YearsToMaturity*2&gt;=ROW()-ROW(AmortizationSchedule4[])+1,ROW()-ROW(AmortizationSchedule4[])+1,0)</f>
        <v>20</v>
      </c>
      <c r="C33" s="3">
        <f>(AmortizationSchedule4[[#This Row],[PAYMENTS]]&gt;0)*FaceValue*CouponRate*0.5</f>
        <v>4807.45</v>
      </c>
      <c r="D33" s="3">
        <f>(AmortizationSchedule4[[#This Row],[PAYMENTS]]&gt;0)*EffectiveRate*0.5*IF(AmortizationSchedule4[[#This Row],[PAYMENTS]]=1,PurchasePrice,$F32)</f>
        <v>1118.6446291238278</v>
      </c>
      <c r="E33" s="3">
        <f>AmortizationSchedule4[[#This Row],[CASH PAID]]-AmortizationSchedule4[[#This Row],[EXPENSE]]</f>
        <v>3688.8053708761718</v>
      </c>
      <c r="F33" s="3">
        <f>IF(AmortizationSchedule4[[#This Row],[PAYMENTS]]=1,PurchasePrice-AmortizationSchedule4[[#This Row],[OR PREMIUM]],$F32-AmortizationSchedule4[[#This Row],[OR PREMIUM]])*(AmortizationSchedule4[[#This Row],[PAYMENTS]]&gt;0)</f>
        <v>41056.979794076942</v>
      </c>
    </row>
    <row r="34" spans="2:6" ht="24" customHeight="1" x14ac:dyDescent="0.3">
      <c r="B34" s="1">
        <f>IF(YearsToMaturity*2&gt;=ROW()-ROW(AmortizationSchedule4[])+1,ROW()-ROW(AmortizationSchedule4[])+1,0)</f>
        <v>0</v>
      </c>
      <c r="C34" s="3">
        <f>(AmortizationSchedule4[[#This Row],[PAYMENTS]]&gt;0)*FaceValue*CouponRate*0.5</f>
        <v>0</v>
      </c>
      <c r="D34" s="3">
        <f>(AmortizationSchedule4[[#This Row],[PAYMENTS]]&gt;0)*EffectiveRate*0.5*IF(AmortizationSchedule4[[#This Row],[PAYMENTS]]=1,PurchasePrice,$F33)</f>
        <v>0</v>
      </c>
      <c r="E34" s="3">
        <f>AmortizationSchedule4[[#This Row],[CASH PAID]]-AmortizationSchedule4[[#This Row],[EXPENSE]]</f>
        <v>0</v>
      </c>
      <c r="F34" s="3">
        <f>IF(AmortizationSchedule4[[#This Row],[PAYMENTS]]=1,PurchasePrice-AmortizationSchedule4[[#This Row],[OR PREMIUM]],$F33-AmortizationSchedule4[[#This Row],[OR PREMIUM]])*(AmortizationSchedule4[[#This Row],[PAYMENTS]]&gt;0)</f>
        <v>0</v>
      </c>
    </row>
    <row r="35" spans="2:6" ht="24" customHeight="1" x14ac:dyDescent="0.3">
      <c r="B35" s="1">
        <f>IF(YearsToMaturity*2&gt;=ROW()-ROW(AmortizationSchedule4[])+1,ROW()-ROW(AmortizationSchedule4[])+1,0)</f>
        <v>0</v>
      </c>
      <c r="C35" s="3">
        <f>(AmortizationSchedule4[[#This Row],[PAYMENTS]]&gt;0)*FaceValue*CouponRate*0.5</f>
        <v>0</v>
      </c>
      <c r="D35" s="3">
        <f>(AmortizationSchedule4[[#This Row],[PAYMENTS]]&gt;0)*EffectiveRate*0.5*IF(AmortizationSchedule4[[#This Row],[PAYMENTS]]=1,PurchasePrice,$F34)</f>
        <v>0</v>
      </c>
      <c r="E35" s="3">
        <f>AmortizationSchedule4[[#This Row],[CASH PAID]]-AmortizationSchedule4[[#This Row],[EXPENSE]]</f>
        <v>0</v>
      </c>
      <c r="F35" s="3">
        <f>IF(AmortizationSchedule4[[#This Row],[PAYMENTS]]=1,PurchasePrice-AmortizationSchedule4[[#This Row],[OR PREMIUM]],$F34-AmortizationSchedule4[[#This Row],[OR PREMIUM]])*(AmortizationSchedule4[[#This Row],[PAYMENTS]]&gt;0)</f>
        <v>0</v>
      </c>
    </row>
    <row r="36" spans="2:6" ht="24" customHeight="1" x14ac:dyDescent="0.3">
      <c r="B36" s="1">
        <f>IF(YearsToMaturity*2&gt;=ROW()-ROW(AmortizationSchedule4[])+1,ROW()-ROW(AmortizationSchedule4[])+1,0)</f>
        <v>0</v>
      </c>
      <c r="C36" s="3">
        <f>(AmortizationSchedule4[[#This Row],[PAYMENTS]]&gt;0)*FaceValue*CouponRate*0.5</f>
        <v>0</v>
      </c>
      <c r="D36" s="3">
        <f>(AmortizationSchedule4[[#This Row],[PAYMENTS]]&gt;0)*EffectiveRate*0.5*IF(AmortizationSchedule4[[#This Row],[PAYMENTS]]=1,PurchasePrice,$F35)</f>
        <v>0</v>
      </c>
      <c r="E36" s="3">
        <f>AmortizationSchedule4[[#This Row],[CASH PAID]]-AmortizationSchedule4[[#This Row],[EXPENSE]]</f>
        <v>0</v>
      </c>
      <c r="F36" s="3">
        <f>IF(AmortizationSchedule4[[#This Row],[PAYMENTS]]=1,PurchasePrice-AmortizationSchedule4[[#This Row],[OR PREMIUM]],$F35-AmortizationSchedule4[[#This Row],[OR PREMIUM]])*(AmortizationSchedule4[[#This Row],[PAYMENTS]]&gt;0)</f>
        <v>0</v>
      </c>
    </row>
    <row r="37" spans="2:6" ht="24" customHeight="1" x14ac:dyDescent="0.3">
      <c r="B37" s="1">
        <f>IF(YearsToMaturity*2&gt;=ROW()-ROW(AmortizationSchedule4[])+1,ROW()-ROW(AmortizationSchedule4[])+1,0)</f>
        <v>0</v>
      </c>
      <c r="C37" s="3">
        <f>(AmortizationSchedule4[[#This Row],[PAYMENTS]]&gt;0)*FaceValue*CouponRate*0.5</f>
        <v>0</v>
      </c>
      <c r="D37" s="3">
        <f>(AmortizationSchedule4[[#This Row],[PAYMENTS]]&gt;0)*EffectiveRate*0.5*IF(AmortizationSchedule4[[#This Row],[PAYMENTS]]=1,PurchasePrice,$F36)</f>
        <v>0</v>
      </c>
      <c r="E37" s="3">
        <f>AmortizationSchedule4[[#This Row],[CASH PAID]]-AmortizationSchedule4[[#This Row],[EXPENSE]]</f>
        <v>0</v>
      </c>
      <c r="F37" s="3">
        <f>IF(AmortizationSchedule4[[#This Row],[PAYMENTS]]=1,PurchasePrice-AmortizationSchedule4[[#This Row],[OR PREMIUM]],$F36-AmortizationSchedule4[[#This Row],[OR PREMIUM]])*(AmortizationSchedule4[[#This Row],[PAYMENTS]]&gt;0)</f>
        <v>0</v>
      </c>
    </row>
    <row r="38" spans="2:6" ht="24" customHeight="1" x14ac:dyDescent="0.3">
      <c r="B38" s="1">
        <f>IF(YearsToMaturity*2&gt;=ROW()-ROW(AmortizationSchedule4[])+1,ROW()-ROW(AmortizationSchedule4[])+1,0)</f>
        <v>0</v>
      </c>
      <c r="C38" s="3">
        <f>(AmortizationSchedule4[[#This Row],[PAYMENTS]]&gt;0)*FaceValue*CouponRate*0.5</f>
        <v>0</v>
      </c>
      <c r="D38" s="3">
        <f>(AmortizationSchedule4[[#This Row],[PAYMENTS]]&gt;0)*EffectiveRate*0.5*IF(AmortizationSchedule4[[#This Row],[PAYMENTS]]=1,PurchasePrice,$F37)</f>
        <v>0</v>
      </c>
      <c r="E38" s="3">
        <f>AmortizationSchedule4[[#This Row],[CASH PAID]]-AmortizationSchedule4[[#This Row],[EXPENSE]]</f>
        <v>0</v>
      </c>
      <c r="F38" s="3">
        <f>IF(AmortizationSchedule4[[#This Row],[PAYMENTS]]=1,PurchasePrice-AmortizationSchedule4[[#This Row],[OR PREMIUM]],$F37-AmortizationSchedule4[[#This Row],[OR PREMIUM]])*(AmortizationSchedule4[[#This Row],[PAYMENTS]]&gt;0)</f>
        <v>0</v>
      </c>
    </row>
    <row r="39" spans="2:6" ht="24" customHeight="1" x14ac:dyDescent="0.3">
      <c r="B39" s="1">
        <f>IF(YearsToMaturity*2&gt;=ROW()-ROW(AmortizationSchedule4[])+1,ROW()-ROW(AmortizationSchedule4[])+1,0)</f>
        <v>0</v>
      </c>
      <c r="C39" s="3">
        <f>(AmortizationSchedule4[[#This Row],[PAYMENTS]]&gt;0)*FaceValue*CouponRate*0.5</f>
        <v>0</v>
      </c>
      <c r="D39" s="3">
        <f>(AmortizationSchedule4[[#This Row],[PAYMENTS]]&gt;0)*EffectiveRate*0.5*IF(AmortizationSchedule4[[#This Row],[PAYMENTS]]=1,PurchasePrice,$F38)</f>
        <v>0</v>
      </c>
      <c r="E39" s="3">
        <f>AmortizationSchedule4[[#This Row],[CASH PAID]]-AmortizationSchedule4[[#This Row],[EXPENSE]]</f>
        <v>0</v>
      </c>
      <c r="F39" s="3">
        <f>IF(AmortizationSchedule4[[#This Row],[PAYMENTS]]=1,PurchasePrice-AmortizationSchedule4[[#This Row],[OR PREMIUM]],$F38-AmortizationSchedule4[[#This Row],[OR PREMIUM]])*(AmortizationSchedule4[[#This Row],[PAYMENTS]]&gt;0)</f>
        <v>0</v>
      </c>
    </row>
    <row r="40" spans="2:6" ht="24" customHeight="1" x14ac:dyDescent="0.3">
      <c r="B40" s="1">
        <f>IF(YearsToMaturity*2&gt;=ROW()-ROW(AmortizationSchedule4[])+1,ROW()-ROW(AmortizationSchedule4[])+1,0)</f>
        <v>0</v>
      </c>
      <c r="C40" s="3">
        <f>(AmortizationSchedule4[[#This Row],[PAYMENTS]]&gt;0)*FaceValue*CouponRate*0.5</f>
        <v>0</v>
      </c>
      <c r="D40" s="3">
        <f>(AmortizationSchedule4[[#This Row],[PAYMENTS]]&gt;0)*EffectiveRate*0.5*IF(AmortizationSchedule4[[#This Row],[PAYMENTS]]=1,PurchasePrice,$F39)</f>
        <v>0</v>
      </c>
      <c r="E40" s="3">
        <f>AmortizationSchedule4[[#This Row],[CASH PAID]]-AmortizationSchedule4[[#This Row],[EXPENSE]]</f>
        <v>0</v>
      </c>
      <c r="F40" s="3">
        <f>IF(AmortizationSchedule4[[#This Row],[PAYMENTS]]=1,PurchasePrice-AmortizationSchedule4[[#This Row],[OR PREMIUM]],$F39-AmortizationSchedule4[[#This Row],[OR PREMIUM]])*(AmortizationSchedule4[[#This Row],[PAYMENTS]]&gt;0)</f>
        <v>0</v>
      </c>
    </row>
    <row r="41" spans="2:6" ht="24" customHeight="1" x14ac:dyDescent="0.3">
      <c r="B41" s="1">
        <f>IF(YearsToMaturity*2&gt;=ROW()-ROW(AmortizationSchedule4[])+1,ROW()-ROW(AmortizationSchedule4[])+1,0)</f>
        <v>0</v>
      </c>
      <c r="C41" s="3">
        <f>(AmortizationSchedule4[[#This Row],[PAYMENTS]]&gt;0)*FaceValue*CouponRate*0.5</f>
        <v>0</v>
      </c>
      <c r="D41" s="3">
        <f>(AmortizationSchedule4[[#This Row],[PAYMENTS]]&gt;0)*EffectiveRate*0.5*IF(AmortizationSchedule4[[#This Row],[PAYMENTS]]=1,PurchasePrice,$F40)</f>
        <v>0</v>
      </c>
      <c r="E41" s="3">
        <f>AmortizationSchedule4[[#This Row],[CASH PAID]]-AmortizationSchedule4[[#This Row],[EXPENSE]]</f>
        <v>0</v>
      </c>
      <c r="F41" s="3">
        <f>IF(AmortizationSchedule4[[#This Row],[PAYMENTS]]=1,PurchasePrice-AmortizationSchedule4[[#This Row],[OR PREMIUM]],$F40-AmortizationSchedule4[[#This Row],[OR PREMIUM]])*(AmortizationSchedule4[[#This Row],[PAYMENTS]]&gt;0)</f>
        <v>0</v>
      </c>
    </row>
    <row r="42" spans="2:6" ht="24" customHeight="1" x14ac:dyDescent="0.3">
      <c r="B42" s="1">
        <f>IF(YearsToMaturity*2&gt;=ROW()-ROW(AmortizationSchedule4[])+1,ROW()-ROW(AmortizationSchedule4[])+1,0)</f>
        <v>0</v>
      </c>
      <c r="C42" s="3">
        <f>(AmortizationSchedule4[[#This Row],[PAYMENTS]]&gt;0)*FaceValue*CouponRate*0.5</f>
        <v>0</v>
      </c>
      <c r="D42" s="3">
        <f>(AmortizationSchedule4[[#This Row],[PAYMENTS]]&gt;0)*EffectiveRate*0.5*IF(AmortizationSchedule4[[#This Row],[PAYMENTS]]=1,PurchasePrice,$F41)</f>
        <v>0</v>
      </c>
      <c r="E42" s="3">
        <f>AmortizationSchedule4[[#This Row],[CASH PAID]]-AmortizationSchedule4[[#This Row],[EXPENSE]]</f>
        <v>0</v>
      </c>
      <c r="F42" s="3">
        <f>IF(AmortizationSchedule4[[#This Row],[PAYMENTS]]=1,PurchasePrice-AmortizationSchedule4[[#This Row],[OR PREMIUM]],$F41-AmortizationSchedule4[[#This Row],[OR PREMIUM]])*(AmortizationSchedule4[[#This Row],[PAYMENTS]]&gt;0)</f>
        <v>0</v>
      </c>
    </row>
    <row r="43" spans="2:6" ht="24" customHeight="1" x14ac:dyDescent="0.3">
      <c r="B43" s="1">
        <f>IF(YearsToMaturity*2&gt;=ROW()-ROW(AmortizationSchedule4[])+1,ROW()-ROW(AmortizationSchedule4[])+1,0)</f>
        <v>0</v>
      </c>
      <c r="C43" s="3">
        <f>(AmortizationSchedule4[[#This Row],[PAYMENTS]]&gt;0)*FaceValue*CouponRate*0.5</f>
        <v>0</v>
      </c>
      <c r="D43" s="3">
        <f>(AmortizationSchedule4[[#This Row],[PAYMENTS]]&gt;0)*EffectiveRate*0.5*IF(AmortizationSchedule4[[#This Row],[PAYMENTS]]=1,PurchasePrice,$F42)</f>
        <v>0</v>
      </c>
      <c r="E43" s="3">
        <f>AmortizationSchedule4[[#This Row],[CASH PAID]]-AmortizationSchedule4[[#This Row],[EXPENSE]]</f>
        <v>0</v>
      </c>
      <c r="F43" s="3">
        <f>IF(AmortizationSchedule4[[#This Row],[PAYMENTS]]=1,PurchasePrice-AmortizationSchedule4[[#This Row],[OR PREMIUM]],$F42-AmortizationSchedule4[[#This Row],[OR PREMIUM]])*(AmortizationSchedule4[[#This Row],[PAYMENTS]]&gt;0)</f>
        <v>0</v>
      </c>
    </row>
    <row r="44" spans="2:6" ht="24" customHeight="1" x14ac:dyDescent="0.3">
      <c r="B44" s="1">
        <f>IF(YearsToMaturity*2&gt;=ROW()-ROW(AmortizationSchedule4[])+1,ROW()-ROW(AmortizationSchedule4[])+1,0)</f>
        <v>0</v>
      </c>
      <c r="C44" s="3">
        <f>(AmortizationSchedule4[[#This Row],[PAYMENTS]]&gt;0)*FaceValue*CouponRate*0.5</f>
        <v>0</v>
      </c>
      <c r="D44" s="3">
        <f>(AmortizationSchedule4[[#This Row],[PAYMENTS]]&gt;0)*EffectiveRate*0.5*IF(AmortizationSchedule4[[#This Row],[PAYMENTS]]=1,PurchasePrice,$F43)</f>
        <v>0</v>
      </c>
      <c r="E44" s="3">
        <f>AmortizationSchedule4[[#This Row],[CASH PAID]]-AmortizationSchedule4[[#This Row],[EXPENSE]]</f>
        <v>0</v>
      </c>
      <c r="F44" s="3">
        <f>IF(AmortizationSchedule4[[#This Row],[PAYMENTS]]=1,PurchasePrice-AmortizationSchedule4[[#This Row],[OR PREMIUM]],$F43-AmortizationSchedule4[[#This Row],[OR PREMIUM]])*(AmortizationSchedule4[[#This Row],[PAYMENTS]]&gt;0)</f>
        <v>0</v>
      </c>
    </row>
    <row r="45" spans="2:6" ht="24" customHeight="1" x14ac:dyDescent="0.3">
      <c r="B45" s="1">
        <f>IF(YearsToMaturity*2&gt;=ROW()-ROW(AmortizationSchedule4[])+1,ROW()-ROW(AmortizationSchedule4[])+1,0)</f>
        <v>0</v>
      </c>
      <c r="C45" s="3">
        <f>(AmortizationSchedule4[[#This Row],[PAYMENTS]]&gt;0)*FaceValue*CouponRate*0.5</f>
        <v>0</v>
      </c>
      <c r="D45" s="3">
        <f>(AmortizationSchedule4[[#This Row],[PAYMENTS]]&gt;0)*EffectiveRate*0.5*IF(AmortizationSchedule4[[#This Row],[PAYMENTS]]=1,PurchasePrice,$F44)</f>
        <v>0</v>
      </c>
      <c r="E45" s="3">
        <f>AmortizationSchedule4[[#This Row],[CASH PAID]]-AmortizationSchedule4[[#This Row],[EXPENSE]]</f>
        <v>0</v>
      </c>
      <c r="F45" s="3">
        <f>IF(AmortizationSchedule4[[#This Row],[PAYMENTS]]=1,PurchasePrice-AmortizationSchedule4[[#This Row],[OR PREMIUM]],$F44-AmortizationSchedule4[[#This Row],[OR PREMIUM]])*(AmortizationSchedule4[[#This Row],[PAYMENTS]]&gt;0)</f>
        <v>0</v>
      </c>
    </row>
    <row r="46" spans="2:6" ht="24" customHeight="1" x14ac:dyDescent="0.3">
      <c r="B46" s="1">
        <f>IF(YearsToMaturity*2&gt;=ROW()-ROW(AmortizationSchedule4[])+1,ROW()-ROW(AmortizationSchedule4[])+1,0)</f>
        <v>0</v>
      </c>
      <c r="C46" s="3">
        <f>(AmortizationSchedule4[[#This Row],[PAYMENTS]]&gt;0)*FaceValue*CouponRate*0.5</f>
        <v>0</v>
      </c>
      <c r="D46" s="3">
        <f>(AmortizationSchedule4[[#This Row],[PAYMENTS]]&gt;0)*EffectiveRate*0.5*IF(AmortizationSchedule4[[#This Row],[PAYMENTS]]=1,PurchasePrice,$F45)</f>
        <v>0</v>
      </c>
      <c r="E46" s="3">
        <f>AmortizationSchedule4[[#This Row],[CASH PAID]]-AmortizationSchedule4[[#This Row],[EXPENSE]]</f>
        <v>0</v>
      </c>
      <c r="F46" s="3">
        <f>IF(AmortizationSchedule4[[#This Row],[PAYMENTS]]=1,PurchasePrice-AmortizationSchedule4[[#This Row],[OR PREMIUM]],$F45-AmortizationSchedule4[[#This Row],[OR PREMIUM]])*(AmortizationSchedule4[[#This Row],[PAYMENTS]]&gt;0)</f>
        <v>0</v>
      </c>
    </row>
    <row r="47" spans="2:6" ht="24" customHeight="1" x14ac:dyDescent="0.3">
      <c r="B47" s="1">
        <f>IF(YearsToMaturity*2&gt;=ROW()-ROW(AmortizationSchedule4[])+1,ROW()-ROW(AmortizationSchedule4[])+1,0)</f>
        <v>0</v>
      </c>
      <c r="C47" s="3">
        <f>(AmortizationSchedule4[[#This Row],[PAYMENTS]]&gt;0)*FaceValue*CouponRate*0.5</f>
        <v>0</v>
      </c>
      <c r="D47" s="3">
        <f>(AmortizationSchedule4[[#This Row],[PAYMENTS]]&gt;0)*EffectiveRate*0.5*IF(AmortizationSchedule4[[#This Row],[PAYMENTS]]=1,PurchasePrice,$F46)</f>
        <v>0</v>
      </c>
      <c r="E47" s="3">
        <f>AmortizationSchedule4[[#This Row],[CASH PAID]]-AmortizationSchedule4[[#This Row],[EXPENSE]]</f>
        <v>0</v>
      </c>
      <c r="F47" s="3">
        <f>IF(AmortizationSchedule4[[#This Row],[PAYMENTS]]=1,PurchasePrice-AmortizationSchedule4[[#This Row],[OR PREMIUM]],$F46-AmortizationSchedule4[[#This Row],[OR PREMIUM]])*(AmortizationSchedule4[[#This Row],[PAYMENTS]]&gt;0)</f>
        <v>0</v>
      </c>
    </row>
    <row r="48" spans="2:6" ht="24" customHeight="1" x14ac:dyDescent="0.3">
      <c r="B48" s="1">
        <f>IF(YearsToMaturity*2&gt;=ROW()-ROW(AmortizationSchedule4[])+1,ROW()-ROW(AmortizationSchedule4[])+1,0)</f>
        <v>0</v>
      </c>
      <c r="C48" s="3">
        <f>(AmortizationSchedule4[[#This Row],[PAYMENTS]]&gt;0)*FaceValue*CouponRate*0.5</f>
        <v>0</v>
      </c>
      <c r="D48" s="3">
        <f>(AmortizationSchedule4[[#This Row],[PAYMENTS]]&gt;0)*EffectiveRate*0.5*IF(AmortizationSchedule4[[#This Row],[PAYMENTS]]=1,PurchasePrice,$F47)</f>
        <v>0</v>
      </c>
      <c r="E48" s="3">
        <f>AmortizationSchedule4[[#This Row],[CASH PAID]]-AmortizationSchedule4[[#This Row],[EXPENSE]]</f>
        <v>0</v>
      </c>
      <c r="F48" s="3">
        <f>IF(AmortizationSchedule4[[#This Row],[PAYMENTS]]=1,PurchasePrice-AmortizationSchedule4[[#This Row],[OR PREMIUM]],$F47-AmortizationSchedule4[[#This Row],[OR PREMIUM]])*(AmortizationSchedule4[[#This Row],[PAYMENTS]]&gt;0)</f>
        <v>0</v>
      </c>
    </row>
  </sheetData>
  <pageMargins left="0.45" right="0.45" top="0.5" bottom="0.5" header="0.3" footer="0.3"/>
  <pageSetup scale="7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A47E828-70E0-4953-AC61-5B8A175385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Bond Amortization (Digital)</vt:lpstr>
      <vt:lpstr>Bond Amortization (Print)</vt:lpstr>
      <vt:lpstr>CouponRate</vt:lpstr>
      <vt:lpstr>EffectiveRate</vt:lpstr>
      <vt:lpstr>FaceValue</vt:lpstr>
      <vt:lpstr>'Bond Amortization (Digital)'!Print_Titles</vt:lpstr>
      <vt:lpstr>'Bond Amortization (Print)'!Print_Titles</vt:lpstr>
      <vt:lpstr>PurchasePrice</vt:lpstr>
      <vt:lpstr>YearsToMaturity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keywords/>
  <cp:lastModifiedBy>Windows User</cp:lastModifiedBy>
  <dcterms:created xsi:type="dcterms:W3CDTF">2017-06-08T08:09:08Z</dcterms:created>
  <dcterms:modified xsi:type="dcterms:W3CDTF">2017-06-08T08:09:08Z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TC038452339991</vt:lpwstr>
  </property>
</Properties>
</file>